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DEMARCACION BARCELONA 2020\INTEGRALES\DATOS GENERALES\"/>
    </mc:Choice>
  </mc:AlternateContent>
  <bookViews>
    <workbookView xWindow="0" yWindow="0" windowWidth="28800" windowHeight="12180" activeTab="3"/>
  </bookViews>
  <sheets>
    <sheet name="Hoja1" sheetId="1" r:id="rId1"/>
    <sheet name="Gastos 453B-C" sheetId="2" r:id="rId2"/>
    <sheet name="Evo_RCE" sheetId="3" r:id="rId3"/>
    <sheet name="Km-eq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4" l="1"/>
  <c r="I17" i="4"/>
  <c r="H10" i="4"/>
  <c r="I10" i="4" s="1"/>
  <c r="H2" i="4"/>
  <c r="I2" i="4" s="1"/>
  <c r="H11" i="4"/>
  <c r="I11" i="4" s="1"/>
  <c r="H20" i="4"/>
  <c r="I20" i="4" s="1"/>
  <c r="I6" i="4"/>
  <c r="I7" i="4"/>
  <c r="I8" i="4"/>
  <c r="I9" i="4"/>
  <c r="I12" i="4"/>
  <c r="I13" i="4"/>
  <c r="I15" i="4"/>
  <c r="I18" i="4"/>
  <c r="I19" i="4"/>
  <c r="I3" i="4"/>
  <c r="I4" i="4"/>
  <c r="I5" i="4"/>
  <c r="H21" i="4"/>
  <c r="I21" i="4" s="1"/>
  <c r="H15" i="4"/>
  <c r="H14" i="4"/>
  <c r="I14" i="4" s="1"/>
  <c r="F3" i="4"/>
  <c r="F4" i="4"/>
  <c r="F5" i="4"/>
  <c r="F6" i="4"/>
  <c r="F7" i="4"/>
  <c r="F8" i="4"/>
  <c r="F9" i="4"/>
  <c r="F10" i="4"/>
  <c r="F11" i="4"/>
  <c r="F13" i="4"/>
  <c r="F14" i="4"/>
  <c r="F15" i="4"/>
  <c r="F17" i="4"/>
  <c r="F18" i="4"/>
  <c r="F19" i="4"/>
  <c r="F20" i="4"/>
  <c r="F21" i="4"/>
  <c r="F2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26" i="4"/>
  <c r="B44" i="4"/>
  <c r="B66" i="4" s="1"/>
  <c r="B45" i="4"/>
  <c r="B67" i="4" s="1"/>
  <c r="B40" i="4"/>
  <c r="B62" i="4" s="1"/>
  <c r="B41" i="4"/>
  <c r="B63" i="4" s="1"/>
  <c r="B42" i="4"/>
  <c r="B64" i="4" s="1"/>
  <c r="B43" i="4"/>
  <c r="B65" i="4" s="1"/>
  <c r="B27" i="4"/>
  <c r="B49" i="4" s="1"/>
  <c r="B28" i="4"/>
  <c r="B50" i="4" s="1"/>
  <c r="B29" i="4"/>
  <c r="B51" i="4" s="1"/>
  <c r="B30" i="4"/>
  <c r="B52" i="4" s="1"/>
  <c r="B31" i="4"/>
  <c r="B53" i="4" s="1"/>
  <c r="B32" i="4"/>
  <c r="B54" i="4" s="1"/>
  <c r="B33" i="4"/>
  <c r="B55" i="4" s="1"/>
  <c r="B34" i="4"/>
  <c r="B56" i="4" s="1"/>
  <c r="B35" i="4"/>
  <c r="B57" i="4" s="1"/>
  <c r="B36" i="4"/>
  <c r="B58" i="4" s="1"/>
  <c r="B38" i="4"/>
  <c r="B60" i="4" s="1"/>
  <c r="B39" i="4"/>
  <c r="B61" i="4" s="1"/>
  <c r="B26" i="4"/>
  <c r="B48" i="4" s="1"/>
  <c r="G3" i="4" l="1"/>
  <c r="G4" i="4"/>
  <c r="G5" i="4"/>
  <c r="G6" i="4"/>
  <c r="G7" i="4"/>
  <c r="G8" i="4"/>
  <c r="G9" i="4"/>
  <c r="G10" i="4"/>
  <c r="G13" i="4"/>
  <c r="G14" i="4"/>
  <c r="G15" i="4"/>
  <c r="G17" i="4"/>
  <c r="G18" i="4"/>
  <c r="G19" i="4"/>
  <c r="G20" i="4"/>
  <c r="G21" i="4"/>
  <c r="G2" i="4"/>
  <c r="B12" i="4"/>
  <c r="G4" i="3"/>
  <c r="G5" i="3"/>
  <c r="G6" i="3"/>
  <c r="G7" i="3"/>
  <c r="G8" i="3"/>
  <c r="G9" i="3"/>
  <c r="G10" i="3"/>
  <c r="G11" i="3"/>
  <c r="G12" i="3"/>
  <c r="B37" i="4" l="1"/>
  <c r="B59" i="4" s="1"/>
  <c r="F12" i="4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3" i="3"/>
  <c r="G3" i="3"/>
  <c r="G11" i="4" l="1"/>
  <c r="G12" i="4"/>
</calcChain>
</file>

<file path=xl/comments1.xml><?xml version="1.0" encoding="utf-8"?>
<comments xmlns="http://schemas.openxmlformats.org/spreadsheetml/2006/main">
  <authors>
    <author>tc={48453548-A9AD-407A-A665-653901788740}</author>
  </authors>
  <commentList>
    <comment ref="B6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Importe Adjudicación</t>
        </r>
      </text>
    </comment>
  </commentList>
</comments>
</file>

<file path=xl/sharedStrings.xml><?xml version="1.0" encoding="utf-8"?>
<sst xmlns="http://schemas.openxmlformats.org/spreadsheetml/2006/main" count="160" uniqueCount="62">
  <si>
    <t>B-1</t>
  </si>
  <si>
    <t xml:space="preserve"> 51-B-0102</t>
  </si>
  <si>
    <t xml:space="preserve"> 51-B-0103</t>
  </si>
  <si>
    <t>55,985 km</t>
  </si>
  <si>
    <t>sin IVA</t>
  </si>
  <si>
    <t>Año</t>
  </si>
  <si>
    <t>453B.- Creación de infraestructura de carretera (miles de €)</t>
  </si>
  <si>
    <t>453C.- Conservación y explotación de carreteras (miles de €)</t>
  </si>
  <si>
    <t>Total</t>
  </si>
  <si>
    <t>Peaje</t>
  </si>
  <si>
    <t>Autovia</t>
  </si>
  <si>
    <t>Convencional</t>
  </si>
  <si>
    <t>Multicarril</t>
  </si>
  <si>
    <t>España</t>
  </si>
  <si>
    <t>Barcelona</t>
  </si>
  <si>
    <t>Girona</t>
  </si>
  <si>
    <t>Lleida</t>
  </si>
  <si>
    <t>Tarragona</t>
  </si>
  <si>
    <t>Provincia</t>
  </si>
  <si>
    <t>Cataluña</t>
  </si>
  <si>
    <t>GI-01</t>
  </si>
  <si>
    <t>GI-02</t>
  </si>
  <si>
    <t>GI-03</t>
  </si>
  <si>
    <t>GI-04</t>
  </si>
  <si>
    <t>L-01</t>
  </si>
  <si>
    <t>L-02</t>
  </si>
  <si>
    <t>L-03</t>
  </si>
  <si>
    <t>L-04</t>
  </si>
  <si>
    <t>L-05</t>
  </si>
  <si>
    <t>B-01</t>
  </si>
  <si>
    <t>B-02</t>
  </si>
  <si>
    <t>B-03</t>
  </si>
  <si>
    <t>B-04</t>
  </si>
  <si>
    <t>B-05</t>
  </si>
  <si>
    <t>T-01</t>
  </si>
  <si>
    <t>T-02</t>
  </si>
  <si>
    <t>T-03</t>
  </si>
  <si>
    <t>T-04</t>
  </si>
  <si>
    <t>T-05</t>
  </si>
  <si>
    <t>Sector</t>
  </si>
  <si>
    <t>km-eq</t>
  </si>
  <si>
    <t>Licitación</t>
  </si>
  <si>
    <t>Contratos conservación\B-4\DOC_CAN_ADJ2021-312637.pdf</t>
  </si>
  <si>
    <t>Contratos conservación\B-5\DOC_CAN_ADJ2021-312691.pdf</t>
  </si>
  <si>
    <t>Contratos conservación\T-5\DOC_CAN_ADJ2021-283095.pdf</t>
  </si>
  <si>
    <t>Contratos conservación\L-5\DOC_CAN_ADJ2021-297120.pdf</t>
  </si>
  <si>
    <t>Contratos conservación\GI-04\DOC_CAN_ADJ2021-312584.pdf</t>
  </si>
  <si>
    <t>plazo (años)</t>
  </si>
  <si>
    <t>Adjudicación (€)</t>
  </si>
  <si>
    <t>B-06</t>
  </si>
  <si>
    <t>Contratos conservación\B-6\DOC_CAN_ADJ2021-282754.pdf</t>
  </si>
  <si>
    <r>
      <t>€</t>
    </r>
    <r>
      <rPr>
        <sz val="8"/>
        <color theme="1"/>
        <rFont val="Calibri"/>
        <family val="2"/>
        <scheme val="minor"/>
      </rPr>
      <t>adj</t>
    </r>
    <r>
      <rPr>
        <sz val="11"/>
        <color theme="1"/>
        <rFont val="Calibri"/>
        <family val="2"/>
        <scheme val="minor"/>
      </rPr>
      <t>/km-eq/año</t>
    </r>
  </si>
  <si>
    <t>€adj/km-eq/año</t>
  </si>
  <si>
    <t>€lic/km-eq/año</t>
  </si>
  <si>
    <r>
      <t>€</t>
    </r>
    <r>
      <rPr>
        <sz val="8"/>
        <color theme="1"/>
        <rFont val="Calibri"/>
        <family val="2"/>
        <scheme val="minor"/>
      </rPr>
      <t>lic</t>
    </r>
    <r>
      <rPr>
        <sz val="11"/>
        <color theme="1"/>
        <rFont val="Calibri"/>
        <family val="2"/>
        <scheme val="minor"/>
      </rPr>
      <t>/km-eq/año</t>
    </r>
  </si>
  <si>
    <t>SECTRO</t>
  </si>
  <si>
    <t>aut</t>
  </si>
  <si>
    <t>mix</t>
  </si>
  <si>
    <t>cc</t>
  </si>
  <si>
    <t>€/km lineal tronco *año adj</t>
  </si>
  <si>
    <t>km lineal tronco</t>
  </si>
  <si>
    <t>tipo 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</si>
</sst>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#,##0.000\ &quot;km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/>
      </left>
      <right style="thin">
        <color theme="4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/>
      </left>
      <right style="thin">
        <color theme="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4" fontId="0" fillId="0" borderId="0" xfId="1" applyFont="1" applyAlignment="1">
      <alignment horizontal="center" vertical="center"/>
    </xf>
    <xf numFmtId="44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164" fontId="0" fillId="5" borderId="4" xfId="1" applyNumberFormat="1" applyFont="1" applyFill="1" applyBorder="1" applyAlignment="1">
      <alignment horizontal="center" vertical="center"/>
    </xf>
    <xf numFmtId="164" fontId="0" fillId="6" borderId="4" xfId="1" applyNumberFormat="1" applyFont="1" applyFill="1" applyBorder="1" applyAlignment="1">
      <alignment horizontal="center" vertical="center"/>
    </xf>
    <xf numFmtId="164" fontId="0" fillId="5" borderId="5" xfId="1" applyNumberFormat="1" applyFont="1" applyFill="1" applyBorder="1" applyAlignment="1">
      <alignment horizontal="center" vertical="center"/>
    </xf>
    <xf numFmtId="164" fontId="0" fillId="6" borderId="5" xfId="1" applyNumberFormat="1" applyFont="1" applyFill="1" applyBorder="1" applyAlignment="1">
      <alignment horizontal="center" vertical="center"/>
    </xf>
    <xf numFmtId="164" fontId="0" fillId="5" borderId="7" xfId="1" applyNumberFormat="1" applyFont="1" applyFill="1" applyBorder="1" applyAlignment="1">
      <alignment horizontal="center" vertical="center"/>
    </xf>
    <xf numFmtId="164" fontId="0" fillId="6" borderId="7" xfId="1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 wrapText="1"/>
    </xf>
    <xf numFmtId="165" fontId="4" fillId="0" borderId="8" xfId="0" applyNumberFormat="1" applyFont="1" applyBorder="1"/>
    <xf numFmtId="165" fontId="4" fillId="0" borderId="9" xfId="0" applyNumberFormat="1" applyFont="1" applyBorder="1"/>
    <xf numFmtId="0" fontId="4" fillId="0" borderId="10" xfId="0" applyFont="1" applyBorder="1" applyAlignment="1">
      <alignment horizontal="left"/>
    </xf>
    <xf numFmtId="1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1" fontId="4" fillId="0" borderId="13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/>
    </xf>
    <xf numFmtId="0" fontId="7" fillId="0" borderId="0" xfId="2"/>
    <xf numFmtId="0" fontId="6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4" fontId="0" fillId="7" borderId="0" xfId="0" applyNumberFormat="1" applyFill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7" borderId="0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25" xfId="0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Comparativa de</a:t>
            </a:r>
            <a:r>
              <a:rPr lang="es-ES" baseline="0"/>
              <a:t> gasto entre Creación de nueva infraestructura y Conservación de carreteras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453B - Creación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'Gastos 453B-C'!$B$3:$M$3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'Gastos 453B-C'!$B$4:$M$4</c:f>
              <c:numCache>
                <c:formatCode>#,##0.00\ "€"</c:formatCode>
                <c:ptCount val="12"/>
                <c:pt idx="0">
                  <c:v>1024894.5</c:v>
                </c:pt>
                <c:pt idx="1">
                  <c:v>1605040.99</c:v>
                </c:pt>
                <c:pt idx="2">
                  <c:v>1434537.34</c:v>
                </c:pt>
                <c:pt idx="3">
                  <c:v>828670</c:v>
                </c:pt>
                <c:pt idx="4">
                  <c:v>864540</c:v>
                </c:pt>
                <c:pt idx="5">
                  <c:v>880631.76</c:v>
                </c:pt>
                <c:pt idx="6">
                  <c:v>831931.76</c:v>
                </c:pt>
                <c:pt idx="7">
                  <c:v>1044661</c:v>
                </c:pt>
                <c:pt idx="8">
                  <c:v>1044061</c:v>
                </c:pt>
                <c:pt idx="9">
                  <c:v>1044061</c:v>
                </c:pt>
                <c:pt idx="10">
                  <c:v>988689.11</c:v>
                </c:pt>
                <c:pt idx="11">
                  <c:v>1051101.54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A-4662-8030-5C75EEE578D3}"/>
            </c:ext>
          </c:extLst>
        </c:ser>
        <c:ser>
          <c:idx val="1"/>
          <c:order val="1"/>
          <c:tx>
            <c:v>453C - Conservación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'Gastos 453B-C'!$B$3:$M$3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'Gastos 453B-C'!$B$5:$M$5</c:f>
              <c:numCache>
                <c:formatCode>#,##0.00\ "€"</c:formatCode>
                <c:ptCount val="12"/>
                <c:pt idx="0">
                  <c:v>1085000</c:v>
                </c:pt>
                <c:pt idx="1">
                  <c:v>1207309.81</c:v>
                </c:pt>
                <c:pt idx="2">
                  <c:v>942282.66</c:v>
                </c:pt>
                <c:pt idx="3">
                  <c:v>818200</c:v>
                </c:pt>
                <c:pt idx="4">
                  <c:v>856720</c:v>
                </c:pt>
                <c:pt idx="5">
                  <c:v>884022.75</c:v>
                </c:pt>
                <c:pt idx="6">
                  <c:v>885522.75</c:v>
                </c:pt>
                <c:pt idx="7">
                  <c:v>755060.03</c:v>
                </c:pt>
                <c:pt idx="8">
                  <c:v>754060.03</c:v>
                </c:pt>
                <c:pt idx="9">
                  <c:v>754060.03</c:v>
                </c:pt>
                <c:pt idx="10">
                  <c:v>1033010.89</c:v>
                </c:pt>
                <c:pt idx="11">
                  <c:v>1152363.3400000001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0A-4662-8030-5C75EEE57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24555152"/>
        <c:axId val="824557448"/>
      </c:barChart>
      <c:catAx>
        <c:axId val="824555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Periodo</a:t>
                </a:r>
              </a:p>
            </c:rich>
          </c:tx>
          <c:layout>
            <c:manualLayout>
              <c:xMode val="edge"/>
              <c:yMode val="edge"/>
              <c:x val="0.51390342917188514"/>
              <c:y val="0.91900705811281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4557448"/>
        <c:crosses val="autoZero"/>
        <c:auto val="1"/>
        <c:lblAlgn val="ctr"/>
        <c:lblOffset val="100"/>
        <c:noMultiLvlLbl val="0"/>
      </c:catAx>
      <c:valAx>
        <c:axId val="824557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Inversiones reales (miles de 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455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</a:t>
            </a:r>
            <a:r>
              <a:rPr lang="en-US" baseline="0"/>
              <a:t> de la Red de Carreteras - España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Total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Evo_RCE!$B$3:$B$12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Evo_RCE!$G$3:$G$12</c:f>
              <c:numCache>
                <c:formatCode>#,##0.00</c:formatCode>
                <c:ptCount val="10"/>
                <c:pt idx="0">
                  <c:v>25835.309999999998</c:v>
                </c:pt>
                <c:pt idx="1">
                  <c:v>26037.77</c:v>
                </c:pt>
                <c:pt idx="2">
                  <c:v>26072.82</c:v>
                </c:pt>
                <c:pt idx="3">
                  <c:v>26123.84</c:v>
                </c:pt>
                <c:pt idx="4">
                  <c:v>26329.340000000004</c:v>
                </c:pt>
                <c:pt idx="5">
                  <c:v>26394.73</c:v>
                </c:pt>
                <c:pt idx="6">
                  <c:v>26392.560000000001</c:v>
                </c:pt>
                <c:pt idx="7">
                  <c:v>26402.510000000002</c:v>
                </c:pt>
                <c:pt idx="8">
                  <c:v>26466.337000000003</c:v>
                </c:pt>
                <c:pt idx="9">
                  <c:v>26478.29700000001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0-4F8E-B77E-360833D3C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859202544"/>
        <c:axId val="859199920"/>
      </c:lineChart>
      <c:catAx>
        <c:axId val="859202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Periodo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cross"/>
        <c:minorTickMark val="cross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59199920"/>
        <c:crosses val="autoZero"/>
        <c:auto val="1"/>
        <c:lblAlgn val="ctr"/>
        <c:lblOffset val="50"/>
        <c:tickLblSkip val="1"/>
        <c:noMultiLvlLbl val="0"/>
      </c:catAx>
      <c:valAx>
        <c:axId val="859199920"/>
        <c:scaling>
          <c:orientation val="minMax"/>
          <c:min val="25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Longitud total (km)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59202544"/>
        <c:crossesAt val="1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Distribución de</a:t>
            </a:r>
            <a:r>
              <a:rPr lang="es-ES" baseline="0"/>
              <a:t> los diferentes tipos de carretera -  España</a:t>
            </a:r>
            <a:endParaRPr lang="es-ES"/>
          </a:p>
        </c:rich>
      </c:tx>
      <c:layout>
        <c:manualLayout>
          <c:xMode val="edge"/>
          <c:yMode val="edge"/>
          <c:x val="0.17604535068075447"/>
          <c:y val="2.3837902264600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397820726954585"/>
          <c:y val="0.10302777777777777"/>
          <c:w val="0.83379957050823195"/>
          <c:h val="0.75236548556430449"/>
        </c:manualLayout>
      </c:layout>
      <c:bar3DChart>
        <c:barDir val="col"/>
        <c:grouping val="stacked"/>
        <c:varyColors val="0"/>
        <c:ser>
          <c:idx val="1"/>
          <c:order val="0"/>
          <c:tx>
            <c:v>Peaje</c:v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Evo_RCE!$B$3:$B$12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Evo_RCE!$C$3:$C$12</c:f>
              <c:numCache>
                <c:formatCode>#,##0.00</c:formatCode>
                <c:ptCount val="10"/>
                <c:pt idx="0">
                  <c:v>2536.84</c:v>
                </c:pt>
                <c:pt idx="1">
                  <c:v>2538.15</c:v>
                </c:pt>
                <c:pt idx="2">
                  <c:v>2538.7600000000002</c:v>
                </c:pt>
                <c:pt idx="3">
                  <c:v>2538.7600000000002</c:v>
                </c:pt>
                <c:pt idx="4">
                  <c:v>2538.7600000000002</c:v>
                </c:pt>
                <c:pt idx="5">
                  <c:v>2538.7600000000002</c:v>
                </c:pt>
                <c:pt idx="6">
                  <c:v>2538.7600000000002</c:v>
                </c:pt>
                <c:pt idx="7">
                  <c:v>2457.2199999999998</c:v>
                </c:pt>
                <c:pt idx="8">
                  <c:v>2379.826</c:v>
                </c:pt>
                <c:pt idx="9">
                  <c:v>1912.6960000000001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1-4255-8D03-BE4E268B40A0}"/>
            </c:ext>
          </c:extLst>
        </c:ser>
        <c:ser>
          <c:idx val="2"/>
          <c:order val="1"/>
          <c:tx>
            <c:v>Autovía</c:v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2.0202020202020202E-3"/>
                  <c:y val="3.888888888888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331-4255-8D03-BE4E268B40A0}"/>
                </c:ext>
              </c:extLst>
            </c:dLbl>
            <c:dLbl>
              <c:idx val="1"/>
              <c:layout>
                <c:manualLayout>
                  <c:x val="0"/>
                  <c:y val="-1.3795171038396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331-4255-8D03-BE4E268B40A0}"/>
                </c:ext>
              </c:extLst>
            </c:dLbl>
            <c:dLbl>
              <c:idx val="2"/>
              <c:layout>
                <c:manualLayout>
                  <c:x val="-3.7036609186967251E-17"/>
                  <c:y val="3.6111111111111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331-4255-8D03-BE4E268B40A0}"/>
                </c:ext>
              </c:extLst>
            </c:dLbl>
            <c:dLbl>
              <c:idx val="3"/>
              <c:layout>
                <c:manualLayout>
                  <c:x val="0"/>
                  <c:y val="-2.75903420767923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331-4255-8D03-BE4E268B40A0}"/>
                </c:ext>
              </c:extLst>
            </c:dLbl>
            <c:dLbl>
              <c:idx val="4"/>
              <c:layout>
                <c:manualLayout>
                  <c:x val="-7.4073218373934501E-17"/>
                  <c:y val="4.4444444444444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331-4255-8D03-BE4E268B40A0}"/>
                </c:ext>
              </c:extLst>
            </c:dLbl>
            <c:dLbl>
              <c:idx val="5"/>
              <c:layout>
                <c:manualLayout>
                  <c:x val="-7.4043949430272015E-17"/>
                  <c:y val="-8.27710262303771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331-4255-8D03-BE4E268B40A0}"/>
                </c:ext>
              </c:extLst>
            </c:dLbl>
            <c:dLbl>
              <c:idx val="6"/>
              <c:layout>
                <c:manualLayout>
                  <c:x val="0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331-4255-8D03-BE4E268B40A0}"/>
                </c:ext>
              </c:extLst>
            </c:dLbl>
            <c:dLbl>
              <c:idx val="7"/>
              <c:layout>
                <c:manualLayout>
                  <c:x val="2.0194037670624226E-3"/>
                  <c:y val="-8.27710262303771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331-4255-8D03-BE4E268B40A0}"/>
                </c:ext>
              </c:extLst>
            </c:dLbl>
            <c:dLbl>
              <c:idx val="8"/>
              <c:layout>
                <c:manualLayout>
                  <c:x val="0"/>
                  <c:y val="3.3333333333333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331-4255-8D03-BE4E268B40A0}"/>
                </c:ext>
              </c:extLst>
            </c:dLbl>
            <c:dLbl>
              <c:idx val="9"/>
              <c:layout>
                <c:manualLayout>
                  <c:x val="2.0202020202020202E-3"/>
                  <c:y val="-1.6666666666666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331-4255-8D03-BE4E268B40A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Evo_RCE!$B$3:$B$12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Evo_RCE!$D$3:$D$12</c:f>
              <c:numCache>
                <c:formatCode>#,##0.00</c:formatCode>
                <c:ptCount val="10"/>
                <c:pt idx="0">
                  <c:v>8243.24</c:v>
                </c:pt>
                <c:pt idx="1">
                  <c:v>8389.27</c:v>
                </c:pt>
                <c:pt idx="2">
                  <c:v>8492.9599999999991</c:v>
                </c:pt>
                <c:pt idx="3">
                  <c:v>8583.3799999999992</c:v>
                </c:pt>
                <c:pt idx="4">
                  <c:v>8840.52</c:v>
                </c:pt>
                <c:pt idx="5">
                  <c:v>8910.1200000000008</c:v>
                </c:pt>
                <c:pt idx="6">
                  <c:v>8949.4500000000007</c:v>
                </c:pt>
                <c:pt idx="7">
                  <c:v>9076.18</c:v>
                </c:pt>
                <c:pt idx="8">
                  <c:v>9167.1229999999978</c:v>
                </c:pt>
                <c:pt idx="9">
                  <c:v>9686.23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31-4255-8D03-BE4E268B40A0}"/>
            </c:ext>
          </c:extLst>
        </c:ser>
        <c:ser>
          <c:idx val="3"/>
          <c:order val="2"/>
          <c:tx>
            <c:v>Convencional</c:v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dLbls>
            <c:dLbl>
              <c:idx val="1"/>
              <c:layout>
                <c:manualLayout>
                  <c:x val="0"/>
                  <c:y val="5.8333333333333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331-4255-8D03-BE4E268B40A0}"/>
                </c:ext>
              </c:extLst>
            </c:dLbl>
            <c:dLbl>
              <c:idx val="3"/>
              <c:layout>
                <c:manualLayout>
                  <c:x val="0"/>
                  <c:y val="5.2777777777777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331-4255-8D03-BE4E268B40A0}"/>
                </c:ext>
              </c:extLst>
            </c:dLbl>
            <c:dLbl>
              <c:idx val="5"/>
              <c:layout>
                <c:manualLayout>
                  <c:x val="-7.4073218373934501E-17"/>
                  <c:y val="5.5555555555555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331-4255-8D03-BE4E268B40A0}"/>
                </c:ext>
              </c:extLst>
            </c:dLbl>
            <c:dLbl>
              <c:idx val="7"/>
              <c:layout>
                <c:manualLayout>
                  <c:x val="-1.48146436747869E-16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331-4255-8D03-BE4E268B40A0}"/>
                </c:ext>
              </c:extLst>
            </c:dLbl>
            <c:dLbl>
              <c:idx val="9"/>
              <c:layout>
                <c:manualLayout>
                  <c:x val="1.2121212121211974E-2"/>
                  <c:y val="4.4444444444444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331-4255-8D03-BE4E268B40A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Evo_RCE!$B$3:$B$12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Evo_RCE!$E$3:$E$12</c:f>
              <c:numCache>
                <c:formatCode>#,##0.00</c:formatCode>
                <c:ptCount val="10"/>
                <c:pt idx="0">
                  <c:v>14468.52</c:v>
                </c:pt>
                <c:pt idx="1">
                  <c:v>14503.12</c:v>
                </c:pt>
                <c:pt idx="2">
                  <c:v>14468.44</c:v>
                </c:pt>
                <c:pt idx="3">
                  <c:v>14427.68</c:v>
                </c:pt>
                <c:pt idx="4">
                  <c:v>14387.23</c:v>
                </c:pt>
                <c:pt idx="5">
                  <c:v>14438.32</c:v>
                </c:pt>
                <c:pt idx="6">
                  <c:v>14418.8</c:v>
                </c:pt>
                <c:pt idx="7">
                  <c:v>14384.54</c:v>
                </c:pt>
                <c:pt idx="8">
                  <c:v>14431.633000000003</c:v>
                </c:pt>
                <c:pt idx="9">
                  <c:v>14386.762000000012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31-4255-8D03-BE4E268B40A0}"/>
            </c:ext>
          </c:extLst>
        </c:ser>
        <c:ser>
          <c:idx val="4"/>
          <c:order val="3"/>
          <c:tx>
            <c:v>Multicarril</c:v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2.0202020202020202E-3"/>
                  <c:y val="-6.3888888888888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331-4255-8D03-BE4E268B40A0}"/>
                </c:ext>
              </c:extLst>
            </c:dLbl>
            <c:dLbl>
              <c:idx val="1"/>
              <c:layout>
                <c:manualLayout>
                  <c:x val="0"/>
                  <c:y val="-6.1111111111111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331-4255-8D03-BE4E268B40A0}"/>
                </c:ext>
              </c:extLst>
            </c:dLbl>
            <c:dLbl>
              <c:idx val="2"/>
              <c:layout>
                <c:manualLayout>
                  <c:x val="-3.7036609186967251E-17"/>
                  <c:y val="-5.8333333333333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331-4255-8D03-BE4E268B40A0}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331-4255-8D03-BE4E268B40A0}"/>
                </c:ext>
              </c:extLst>
            </c:dLbl>
            <c:dLbl>
              <c:idx val="4"/>
              <c:layout>
                <c:manualLayout>
                  <c:x val="0"/>
                  <c:y val="-5.2777777777777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331-4255-8D03-BE4E268B40A0}"/>
                </c:ext>
              </c:extLst>
            </c:dLbl>
            <c:dLbl>
              <c:idx val="5"/>
              <c:layout>
                <c:manualLayout>
                  <c:x val="0"/>
                  <c:y val="-5.2777777777777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331-4255-8D03-BE4E268B40A0}"/>
                </c:ext>
              </c:extLst>
            </c:dLbl>
            <c:dLbl>
              <c:idx val="6"/>
              <c:layout>
                <c:manualLayout>
                  <c:x val="0"/>
                  <c:y val="-5.8333333333333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331-4255-8D03-BE4E268B40A0}"/>
                </c:ext>
              </c:extLst>
            </c:dLbl>
            <c:dLbl>
              <c:idx val="7"/>
              <c:layout>
                <c:manualLayout>
                  <c:x val="-1.48146436747869E-16"/>
                  <c:y val="-5.8333333333333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331-4255-8D03-BE4E268B40A0}"/>
                </c:ext>
              </c:extLst>
            </c:dLbl>
            <c:dLbl>
              <c:idx val="8"/>
              <c:layout>
                <c:manualLayout>
                  <c:x val="-1.48146436747869E-16"/>
                  <c:y val="-5.8333333333333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331-4255-8D03-BE4E268B40A0}"/>
                </c:ext>
              </c:extLst>
            </c:dLbl>
            <c:dLbl>
              <c:idx val="9"/>
              <c:layout>
                <c:manualLayout>
                  <c:x val="1.0101010101009953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331-4255-8D03-BE4E268B40A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Evo_RCE!$B$3:$B$12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Evo_RCE!$F$3:$F$12</c:f>
              <c:numCache>
                <c:formatCode>General</c:formatCode>
                <c:ptCount val="10"/>
                <c:pt idx="0">
                  <c:v>586.71</c:v>
                </c:pt>
                <c:pt idx="1">
                  <c:v>607.23</c:v>
                </c:pt>
                <c:pt idx="2">
                  <c:v>572.66</c:v>
                </c:pt>
                <c:pt idx="3">
                  <c:v>574.02</c:v>
                </c:pt>
                <c:pt idx="4">
                  <c:v>562.83000000000004</c:v>
                </c:pt>
                <c:pt idx="5">
                  <c:v>507.53</c:v>
                </c:pt>
                <c:pt idx="6">
                  <c:v>485.55</c:v>
                </c:pt>
                <c:pt idx="7" formatCode="#,##0.00">
                  <c:v>484.57</c:v>
                </c:pt>
                <c:pt idx="8">
                  <c:v>487.755</c:v>
                </c:pt>
                <c:pt idx="9">
                  <c:v>492.60899999999992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31-4255-8D03-BE4E268B4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9202544"/>
        <c:axId val="859199920"/>
        <c:axId val="0"/>
      </c:bar3DChart>
      <c:catAx>
        <c:axId val="85920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59199920"/>
        <c:crosses val="autoZero"/>
        <c:auto val="1"/>
        <c:lblAlgn val="ctr"/>
        <c:lblOffset val="100"/>
        <c:noMultiLvlLbl val="0"/>
      </c:catAx>
      <c:valAx>
        <c:axId val="85919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none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cap="none" baseline="0"/>
                  <a:t>Longitud (km)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none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5920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'Km-eq'!$B$1</c:f>
              <c:strCache>
                <c:ptCount val="1"/>
                <c:pt idx="0">
                  <c:v>km-eq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'Km-eq'!$B$2:$B$21</c:f>
              <c:numCache>
                <c:formatCode>General</c:formatCode>
                <c:ptCount val="20"/>
                <c:pt idx="0">
                  <c:v>139.29499999999999</c:v>
                </c:pt>
                <c:pt idx="1">
                  <c:v>142.24</c:v>
                </c:pt>
                <c:pt idx="2">
                  <c:v>84.926000000000002</c:v>
                </c:pt>
                <c:pt idx="3">
                  <c:v>234.37</c:v>
                </c:pt>
                <c:pt idx="4">
                  <c:v>79.590999999999994</c:v>
                </c:pt>
                <c:pt idx="5">
                  <c:v>163.77699999999999</c:v>
                </c:pt>
                <c:pt idx="6">
                  <c:v>164.53299999999999</c:v>
                </c:pt>
                <c:pt idx="7">
                  <c:v>231.119</c:v>
                </c:pt>
                <c:pt idx="8">
                  <c:v>156.33000000000001</c:v>
                </c:pt>
                <c:pt idx="9">
                  <c:v>70.394999999999996</c:v>
                </c:pt>
                <c:pt idx="10">
                  <c:v>185.172</c:v>
                </c:pt>
                <c:pt idx="11">
                  <c:v>166.947</c:v>
                </c:pt>
                <c:pt idx="12">
                  <c:v>168.143</c:v>
                </c:pt>
                <c:pt idx="13">
                  <c:v>181.38</c:v>
                </c:pt>
                <c:pt idx="15">
                  <c:v>247.864</c:v>
                </c:pt>
                <c:pt idx="16">
                  <c:v>156.12</c:v>
                </c:pt>
                <c:pt idx="17">
                  <c:v>106.97199999999999</c:v>
                </c:pt>
                <c:pt idx="18">
                  <c:v>194.88200000000001</c:v>
                </c:pt>
                <c:pt idx="19">
                  <c:v>252.833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F-4965-9B7C-6D51556214E7}"/>
            </c:ext>
          </c:extLst>
        </c:ser>
        <c:ser>
          <c:idx val="1"/>
          <c:order val="1"/>
          <c:tx>
            <c:strRef>
              <c:f>'Km-eq'!$C$1</c:f>
              <c:strCache>
                <c:ptCount val="1"/>
                <c:pt idx="0">
                  <c:v>plazo (años)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'Km-eq'!$C$2:$C$21</c:f>
              <c:numCache>
                <c:formatCode>General</c:formatCode>
                <c:ptCount val="20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F-4965-9B7C-6D51556214E7}"/>
            </c:ext>
          </c:extLst>
        </c:ser>
        <c:ser>
          <c:idx val="2"/>
          <c:order val="2"/>
          <c:tx>
            <c:strRef>
              <c:f>'Km-eq'!$D$1</c:f>
              <c:strCache>
                <c:ptCount val="1"/>
                <c:pt idx="0">
                  <c:v>Licitación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'Km-eq'!$D$2:$D$21</c:f>
              <c:numCache>
                <c:formatCode>#,##0.00</c:formatCode>
                <c:ptCount val="20"/>
                <c:pt idx="0">
                  <c:v>11233328.880000001</c:v>
                </c:pt>
                <c:pt idx="1">
                  <c:v>13513279.98</c:v>
                </c:pt>
                <c:pt idx="2">
                  <c:v>5663596.1699999999</c:v>
                </c:pt>
                <c:pt idx="3">
                  <c:v>27921171.079999998</c:v>
                </c:pt>
                <c:pt idx="4">
                  <c:v>18569155.559999999</c:v>
                </c:pt>
                <c:pt idx="5">
                  <c:v>10991400.27</c:v>
                </c:pt>
                <c:pt idx="6">
                  <c:v>12546136.68</c:v>
                </c:pt>
                <c:pt idx="7">
                  <c:v>16724415.359999999</c:v>
                </c:pt>
                <c:pt idx="8">
                  <c:v>15561781.539999999</c:v>
                </c:pt>
                <c:pt idx="9">
                  <c:v>16503011.460000001</c:v>
                </c:pt>
                <c:pt idx="10">
                  <c:v>28441217.940000001</c:v>
                </c:pt>
                <c:pt idx="11">
                  <c:v>20073162.960000001</c:v>
                </c:pt>
                <c:pt idx="12">
                  <c:v>21304500.32</c:v>
                </c:pt>
                <c:pt idx="13">
                  <c:v>21225750.670000002</c:v>
                </c:pt>
                <c:pt idx="15">
                  <c:v>20451947.079999998</c:v>
                </c:pt>
                <c:pt idx="16">
                  <c:v>9262541.6400000006</c:v>
                </c:pt>
                <c:pt idx="17">
                  <c:v>6535740.6900000004</c:v>
                </c:pt>
                <c:pt idx="18">
                  <c:v>12554031.74</c:v>
                </c:pt>
                <c:pt idx="19">
                  <c:v>24405934.859999999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F-4965-9B7C-6D51556214E7}"/>
            </c:ext>
          </c:extLst>
        </c:ser>
        <c:ser>
          <c:idx val="3"/>
          <c:order val="3"/>
          <c:tx>
            <c:strRef>
              <c:f>'Km-eq'!$E$1</c:f>
              <c:strCache>
                <c:ptCount val="1"/>
                <c:pt idx="0">
                  <c:v>Adjudicación (€)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'Km-eq'!$E$2:$E$21</c:f>
              <c:numCache>
                <c:formatCode>#,##0.00</c:formatCode>
                <c:ptCount val="20"/>
                <c:pt idx="0">
                  <c:v>8104846.79</c:v>
                </c:pt>
                <c:pt idx="1">
                  <c:v>10512572.609999999</c:v>
                </c:pt>
                <c:pt idx="2">
                  <c:v>4050603.97</c:v>
                </c:pt>
                <c:pt idx="3">
                  <c:v>21778513.440000001</c:v>
                </c:pt>
                <c:pt idx="4">
                  <c:v>13501515.09</c:v>
                </c:pt>
                <c:pt idx="5">
                  <c:v>8610233.4199999999</c:v>
                </c:pt>
                <c:pt idx="6">
                  <c:v>8686945.0399999991</c:v>
                </c:pt>
                <c:pt idx="7">
                  <c:v>12623788.51</c:v>
                </c:pt>
                <c:pt idx="8">
                  <c:v>11856521.359999999</c:v>
                </c:pt>
                <c:pt idx="9">
                  <c:v>13058603.550000001</c:v>
                </c:pt>
                <c:pt idx="10">
                  <c:v>18996398.010000002</c:v>
                </c:pt>
                <c:pt idx="11">
                  <c:v>17228044.120000001</c:v>
                </c:pt>
                <c:pt idx="12">
                  <c:v>16276635.65</c:v>
                </c:pt>
                <c:pt idx="13">
                  <c:v>16532792.66</c:v>
                </c:pt>
                <c:pt idx="14">
                  <c:v>7748543.3399999999</c:v>
                </c:pt>
                <c:pt idx="15">
                  <c:v>14747899</c:v>
                </c:pt>
                <c:pt idx="16">
                  <c:v>6865671.4100000001</c:v>
                </c:pt>
                <c:pt idx="17">
                  <c:v>4828733.45</c:v>
                </c:pt>
                <c:pt idx="18">
                  <c:v>8781927.1500000004</c:v>
                </c:pt>
                <c:pt idx="19">
                  <c:v>24824972.98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EF-4965-9B7C-6D51556214E7}"/>
            </c:ext>
          </c:extLst>
        </c:ser>
        <c:ser>
          <c:idx val="4"/>
          <c:order val="4"/>
          <c:tx>
            <c:strRef>
              <c:f>'Km-eq'!$F$1</c:f>
              <c:strCache>
                <c:ptCount val="1"/>
                <c:pt idx="0">
                  <c:v>€lic/km-eq/año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'Km-eq'!$F$2:$F$21</c:f>
              <c:numCache>
                <c:formatCode>#,##0.00\ "€"</c:formatCode>
                <c:ptCount val="20"/>
                <c:pt idx="0">
                  <c:v>20161.041099824117</c:v>
                </c:pt>
                <c:pt idx="1">
                  <c:v>31667.791479190098</c:v>
                </c:pt>
                <c:pt idx="2">
                  <c:v>22229.533829451524</c:v>
                </c:pt>
                <c:pt idx="3">
                  <c:v>59566.435721295384</c:v>
                </c:pt>
                <c:pt idx="4">
                  <c:v>77769.075900541517</c:v>
                </c:pt>
                <c:pt idx="5">
                  <c:v>22370.663096771834</c:v>
                </c:pt>
                <c:pt idx="6">
                  <c:v>25417.670376155544</c:v>
                </c:pt>
                <c:pt idx="7">
                  <c:v>24120.929564423521</c:v>
                </c:pt>
                <c:pt idx="8">
                  <c:v>49772.217552613052</c:v>
                </c:pt>
                <c:pt idx="9">
                  <c:v>78144.808864265928</c:v>
                </c:pt>
                <c:pt idx="10">
                  <c:v>51197.837578035564</c:v>
                </c:pt>
                <c:pt idx="11">
                  <c:v>40078.913188017752</c:v>
                </c:pt>
                <c:pt idx="12">
                  <c:v>63352.326055797741</c:v>
                </c:pt>
                <c:pt idx="13">
                  <c:v>58511.827847612753</c:v>
                </c:pt>
                <c:pt idx="15">
                  <c:v>20628.194372720522</c:v>
                </c:pt>
                <c:pt idx="16">
                  <c:v>19776.542915705868</c:v>
                </c:pt>
                <c:pt idx="17">
                  <c:v>20365.892289571104</c:v>
                </c:pt>
                <c:pt idx="18">
                  <c:v>32209.315739780996</c:v>
                </c:pt>
                <c:pt idx="19">
                  <c:v>48264.931516060009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EF-4965-9B7C-6D51556214E7}"/>
            </c:ext>
          </c:extLst>
        </c:ser>
        <c:ser>
          <c:idx val="5"/>
          <c:order val="5"/>
          <c:tx>
            <c:strRef>
              <c:f>'Km-eq'!$G$1</c:f>
              <c:strCache>
                <c:ptCount val="1"/>
                <c:pt idx="0">
                  <c:v>€adj/km-eq/año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'Km-eq'!$G$2:$G$21</c:f>
              <c:numCache>
                <c:formatCode>#,##0.00\ "€"</c:formatCode>
                <c:ptCount val="20"/>
                <c:pt idx="0">
                  <c:v>14546.191159050937</c:v>
                </c:pt>
                <c:pt idx="1">
                  <c:v>24635.762584364449</c:v>
                </c:pt>
                <c:pt idx="2">
                  <c:v>15898.562552496684</c:v>
                </c:pt>
                <c:pt idx="3">
                  <c:v>46461.819857490293</c:v>
                </c:pt>
                <c:pt idx="4">
                  <c:v>56545.401238833547</c:v>
                </c:pt>
                <c:pt idx="5">
                  <c:v>17524.303209038309</c:v>
                </c:pt>
                <c:pt idx="6">
                  <c:v>17599.194974057889</c:v>
                </c:pt>
                <c:pt idx="7">
                  <c:v>18206.765793090715</c:v>
                </c:pt>
                <c:pt idx="8">
                  <c:v>37921.452568285036</c:v>
                </c:pt>
                <c:pt idx="9">
                  <c:v>61834.900916258259</c:v>
                </c:pt>
                <c:pt idx="10">
                  <c:v>34195.951169723288</c:v>
                </c:pt>
                <c:pt idx="11">
                  <c:v>34398.230416439554</c:v>
                </c:pt>
                <c:pt idx="12">
                  <c:v>48401.169391529831</c:v>
                </c:pt>
                <c:pt idx="13">
                  <c:v>45575.015602602274</c:v>
                </c:pt>
                <c:pt idx="15">
                  <c:v>14874.990922441339</c:v>
                </c:pt>
                <c:pt idx="16">
                  <c:v>14658.961930993253</c:v>
                </c:pt>
                <c:pt idx="17">
                  <c:v>15046.720792980095</c:v>
                </c:pt>
                <c:pt idx="18">
                  <c:v>22531.396306482897</c:v>
                </c:pt>
                <c:pt idx="19">
                  <c:v>49093.617091123393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EF-4965-9B7C-6D5155621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2496696"/>
        <c:axId val="962497024"/>
      </c:barChart>
      <c:catAx>
        <c:axId val="96249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2497024"/>
        <c:crosses val="autoZero"/>
        <c:auto val="1"/>
        <c:lblAlgn val="ctr"/>
        <c:lblOffset val="100"/>
        <c:noMultiLvlLbl val="0"/>
      </c:catAx>
      <c:valAx>
        <c:axId val="96249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249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COMPARATIVA</a:t>
            </a:r>
            <a:r>
              <a:rPr lang="es-ES" baseline="0"/>
              <a:t>  IMPORTE TOTAL CONTRATOS-KMs EQ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'Km-eq'!$C$26</c:f>
              <c:strCache>
                <c:ptCount val="1"/>
                <c:pt idx="0">
                  <c:v>Licitación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93E8D47D-CEAF-44B7-9AAE-7642D3BD744C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61E-466E-B870-F4ED3AC53E76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A91B494B-CFEC-4888-82E4-F3C5F65D9B5B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61E-466E-B870-F4ED3AC53E76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DE542A5A-317E-4380-86AC-EDE8ACC29FD1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61E-466E-B870-F4ED3AC53E76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35FD463B-F05A-4567-BF64-5DFFB435AF58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61E-466E-B870-F4ED3AC53E76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4B1742BC-2D90-484C-A433-1D64CA238719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161E-466E-B870-F4ED3AC53E76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B7B0AB68-7325-43A5-B051-E92658BFA0F3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161E-466E-B870-F4ED3AC53E76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B4DEB98F-BB00-4C67-939C-5B62205248F5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61E-466E-B870-F4ED3AC53E76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3C9FEE68-3E5F-4446-A1FD-E72241CD0A3E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61E-466E-B870-F4ED3AC53E76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048CD0E9-33C1-427E-B728-95506F2E343D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161E-466E-B870-F4ED3AC53E76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B7A6B59C-BF1A-439C-961B-5CCE5AA9AA44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61E-466E-B870-F4ED3AC53E76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1C30DC0B-97CE-4CFD-8AC8-90D7F4E26A64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161E-466E-B870-F4ED3AC53E76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F0273287-4C12-438B-91D9-517ACC044E65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161E-466E-B870-F4ED3AC53E76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79B41642-2C24-4405-BDCE-CECF454E69FB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161E-466E-B870-F4ED3AC53E76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6F8ADE69-DD07-4885-9A10-AA8092C867A6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161E-466E-B870-F4ED3AC53E76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581B7F79-6198-4840-B388-E24F26204E0F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161E-466E-B870-F4ED3AC53E76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3B427506-6A02-46EC-B6D3-3BD347D09F9E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161E-466E-B870-F4ED3AC53E76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9E7D764C-1311-4B90-B1C7-FD605EFDB223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161E-466E-B870-F4ED3AC53E76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D0559E90-6AAC-491A-B1D9-A0D556732C23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161E-466E-B870-F4ED3AC53E76}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0FCF438F-8C56-4AEB-AEF5-283E2A4A09F2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161E-466E-B870-F4ED3AC53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'Km-eq'!$B$27:$B$45</c:f>
              <c:numCache>
                <c:formatCode>General</c:formatCode>
                <c:ptCount val="19"/>
                <c:pt idx="0">
                  <c:v>139.29499999999999</c:v>
                </c:pt>
                <c:pt idx="1">
                  <c:v>142.24</c:v>
                </c:pt>
                <c:pt idx="2">
                  <c:v>84.926000000000002</c:v>
                </c:pt>
                <c:pt idx="3">
                  <c:v>234.37</c:v>
                </c:pt>
                <c:pt idx="4">
                  <c:v>79.590999999999994</c:v>
                </c:pt>
                <c:pt idx="5">
                  <c:v>163.77699999999999</c:v>
                </c:pt>
                <c:pt idx="6">
                  <c:v>164.53299999999999</c:v>
                </c:pt>
                <c:pt idx="7">
                  <c:v>231.119</c:v>
                </c:pt>
                <c:pt idx="8">
                  <c:v>156.33000000000001</c:v>
                </c:pt>
                <c:pt idx="9">
                  <c:v>70.394999999999996</c:v>
                </c:pt>
                <c:pt idx="10">
                  <c:v>185.172</c:v>
                </c:pt>
                <c:pt idx="11">
                  <c:v>166.947</c:v>
                </c:pt>
                <c:pt idx="12">
                  <c:v>168.143</c:v>
                </c:pt>
                <c:pt idx="13">
                  <c:v>181.38</c:v>
                </c:pt>
                <c:pt idx="14">
                  <c:v>247.864</c:v>
                </c:pt>
                <c:pt idx="15">
                  <c:v>156.12</c:v>
                </c:pt>
                <c:pt idx="16">
                  <c:v>106.97199999999999</c:v>
                </c:pt>
                <c:pt idx="17">
                  <c:v>194.88200000000001</c:v>
                </c:pt>
                <c:pt idx="18">
                  <c:v>252.833</c:v>
                </c:pt>
              </c:numCache>
            </c:numRef>
          </c:xVal>
          <c:yVal>
            <c:numRef>
              <c:f>'Km-eq'!$C$27:$C$45</c:f>
              <c:numCache>
                <c:formatCode>#,##0.00\ "€"</c:formatCode>
                <c:ptCount val="19"/>
                <c:pt idx="0">
                  <c:v>11233328.880000001</c:v>
                </c:pt>
                <c:pt idx="1">
                  <c:v>13513279.98</c:v>
                </c:pt>
                <c:pt idx="2">
                  <c:v>5663596.1699999999</c:v>
                </c:pt>
                <c:pt idx="3">
                  <c:v>27921171.079999998</c:v>
                </c:pt>
                <c:pt idx="4">
                  <c:v>18569155.559999999</c:v>
                </c:pt>
                <c:pt idx="5">
                  <c:v>10991400.27</c:v>
                </c:pt>
                <c:pt idx="6">
                  <c:v>12546136.68</c:v>
                </c:pt>
                <c:pt idx="7">
                  <c:v>16724415.359999999</c:v>
                </c:pt>
                <c:pt idx="8">
                  <c:v>15561781.539999999</c:v>
                </c:pt>
                <c:pt idx="9">
                  <c:v>16503011.460000001</c:v>
                </c:pt>
                <c:pt idx="10">
                  <c:v>28441217.940000001</c:v>
                </c:pt>
                <c:pt idx="11">
                  <c:v>20073162.960000001</c:v>
                </c:pt>
                <c:pt idx="12">
                  <c:v>21304500.32</c:v>
                </c:pt>
                <c:pt idx="13">
                  <c:v>21225750.670000002</c:v>
                </c:pt>
                <c:pt idx="14">
                  <c:v>20451947.079999998</c:v>
                </c:pt>
                <c:pt idx="15">
                  <c:v>9262541.6400000006</c:v>
                </c:pt>
                <c:pt idx="16">
                  <c:v>6535740.6900000004</c:v>
                </c:pt>
                <c:pt idx="17">
                  <c:v>12554031.74</c:v>
                </c:pt>
                <c:pt idx="18">
                  <c:v>24405934.859999999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'Km-eq'!$A$27:$A$45</c15:f>
                <c15:dlblRangeCache>
                  <c:ptCount val="19"/>
                  <c:pt idx="0">
                    <c:v>GI-01</c:v>
                  </c:pt>
                  <c:pt idx="1">
                    <c:v>GI-02</c:v>
                  </c:pt>
                  <c:pt idx="2">
                    <c:v>GI-03</c:v>
                  </c:pt>
                  <c:pt idx="3">
                    <c:v>GI-04</c:v>
                  </c:pt>
                  <c:pt idx="4">
                    <c:v>L-01</c:v>
                  </c:pt>
                  <c:pt idx="5">
                    <c:v>L-02</c:v>
                  </c:pt>
                  <c:pt idx="6">
                    <c:v>L-03</c:v>
                  </c:pt>
                  <c:pt idx="7">
                    <c:v>L-04</c:v>
                  </c:pt>
                  <c:pt idx="8">
                    <c:v>L-05</c:v>
                  </c:pt>
                  <c:pt idx="9">
                    <c:v>B-01</c:v>
                  </c:pt>
                  <c:pt idx="10">
                    <c:v>B-02</c:v>
                  </c:pt>
                  <c:pt idx="11">
                    <c:v>B-03</c:v>
                  </c:pt>
                  <c:pt idx="12">
                    <c:v>B-04</c:v>
                  </c:pt>
                  <c:pt idx="13">
                    <c:v>B-05</c:v>
                  </c:pt>
                  <c:pt idx="14">
                    <c:v>T-01</c:v>
                  </c:pt>
                  <c:pt idx="15">
                    <c:v>T-02</c:v>
                  </c:pt>
                  <c:pt idx="16">
                    <c:v>T-03</c:v>
                  </c:pt>
                  <c:pt idx="17">
                    <c:v>T-04</c:v>
                  </c:pt>
                  <c:pt idx="18">
                    <c:v>T-05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61E-466E-B870-F4ED3AC53E76}"/>
            </c:ext>
          </c:extLst>
        </c:ser>
        <c:ser>
          <c:idx val="1"/>
          <c:order val="1"/>
          <c:tx>
            <c:strRef>
              <c:f>'Km-eq'!$D$26</c:f>
              <c:strCache>
                <c:ptCount val="1"/>
                <c:pt idx="0">
                  <c:v>Adjudicación (€)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'Km-eq'!$B$27:$B$45</c:f>
              <c:numCache>
                <c:formatCode>General</c:formatCode>
                <c:ptCount val="19"/>
                <c:pt idx="0">
                  <c:v>139.29499999999999</c:v>
                </c:pt>
                <c:pt idx="1">
                  <c:v>142.24</c:v>
                </c:pt>
                <c:pt idx="2">
                  <c:v>84.926000000000002</c:v>
                </c:pt>
                <c:pt idx="3">
                  <c:v>234.37</c:v>
                </c:pt>
                <c:pt idx="4">
                  <c:v>79.590999999999994</c:v>
                </c:pt>
                <c:pt idx="5">
                  <c:v>163.77699999999999</c:v>
                </c:pt>
                <c:pt idx="6">
                  <c:v>164.53299999999999</c:v>
                </c:pt>
                <c:pt idx="7">
                  <c:v>231.119</c:v>
                </c:pt>
                <c:pt idx="8">
                  <c:v>156.33000000000001</c:v>
                </c:pt>
                <c:pt idx="9">
                  <c:v>70.394999999999996</c:v>
                </c:pt>
                <c:pt idx="10">
                  <c:v>185.172</c:v>
                </c:pt>
                <c:pt idx="11">
                  <c:v>166.947</c:v>
                </c:pt>
                <c:pt idx="12">
                  <c:v>168.143</c:v>
                </c:pt>
                <c:pt idx="13">
                  <c:v>181.38</c:v>
                </c:pt>
                <c:pt idx="14">
                  <c:v>247.864</c:v>
                </c:pt>
                <c:pt idx="15">
                  <c:v>156.12</c:v>
                </c:pt>
                <c:pt idx="16">
                  <c:v>106.97199999999999</c:v>
                </c:pt>
                <c:pt idx="17">
                  <c:v>194.88200000000001</c:v>
                </c:pt>
                <c:pt idx="18">
                  <c:v>252.833</c:v>
                </c:pt>
              </c:numCache>
            </c:numRef>
          </c:xVal>
          <c:yVal>
            <c:numRef>
              <c:f>'Km-eq'!$D$27:$D$45</c:f>
              <c:numCache>
                <c:formatCode>#,##0.00\ "€"</c:formatCode>
                <c:ptCount val="19"/>
                <c:pt idx="0">
                  <c:v>8104846.79</c:v>
                </c:pt>
                <c:pt idx="1">
                  <c:v>10512572.609999999</c:v>
                </c:pt>
                <c:pt idx="2">
                  <c:v>4050603.97</c:v>
                </c:pt>
                <c:pt idx="3">
                  <c:v>21778513.440000001</c:v>
                </c:pt>
                <c:pt idx="4">
                  <c:v>13501515.09</c:v>
                </c:pt>
                <c:pt idx="5">
                  <c:v>8610233.4199999999</c:v>
                </c:pt>
                <c:pt idx="6">
                  <c:v>8686945.0399999991</c:v>
                </c:pt>
                <c:pt idx="7">
                  <c:v>12623788.51</c:v>
                </c:pt>
                <c:pt idx="8">
                  <c:v>11856521.359999999</c:v>
                </c:pt>
                <c:pt idx="9">
                  <c:v>13058603.550000001</c:v>
                </c:pt>
                <c:pt idx="10">
                  <c:v>18996398.010000002</c:v>
                </c:pt>
                <c:pt idx="11">
                  <c:v>17228044.120000001</c:v>
                </c:pt>
                <c:pt idx="12">
                  <c:v>16276635.65</c:v>
                </c:pt>
                <c:pt idx="13">
                  <c:v>16532792.66</c:v>
                </c:pt>
                <c:pt idx="14">
                  <c:v>14747899</c:v>
                </c:pt>
                <c:pt idx="15">
                  <c:v>6865671.4100000001</c:v>
                </c:pt>
                <c:pt idx="16">
                  <c:v>4828733.45</c:v>
                </c:pt>
                <c:pt idx="17">
                  <c:v>8781927.1500000004</c:v>
                </c:pt>
                <c:pt idx="18">
                  <c:v>24824972.98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1E-466E-B870-F4ED3AC53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1343448"/>
        <c:axId val="961345416"/>
      </c:scatterChart>
      <c:valAx>
        <c:axId val="961343448"/>
        <c:scaling>
          <c:orientation val="minMax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Kms</a:t>
                </a:r>
                <a:r>
                  <a:rPr lang="es-ES" baseline="0"/>
                  <a:t> equ</a:t>
                </a:r>
                <a:endParaRPr lang="es-E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1345416"/>
        <c:crosses val="autoZero"/>
        <c:crossBetween val="midCat"/>
        <c:majorUnit val="10"/>
      </c:valAx>
      <c:valAx>
        <c:axId val="961345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EUROS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.00\ &quot;€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1343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COMPARATIVA</a:t>
            </a:r>
            <a:r>
              <a:rPr lang="es-ES" baseline="0"/>
              <a:t> €año-KMs EQ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'Km-eq'!$C$48</c:f>
              <c:strCache>
                <c:ptCount val="1"/>
                <c:pt idx="0">
                  <c:v>€lic/km-eq/año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'Km-eq'!$B$49:$B$67</c:f>
              <c:numCache>
                <c:formatCode>General</c:formatCode>
                <c:ptCount val="19"/>
                <c:pt idx="0">
                  <c:v>139.29499999999999</c:v>
                </c:pt>
                <c:pt idx="1">
                  <c:v>142.24</c:v>
                </c:pt>
                <c:pt idx="2">
                  <c:v>84.926000000000002</c:v>
                </c:pt>
                <c:pt idx="3">
                  <c:v>234.37</c:v>
                </c:pt>
                <c:pt idx="4">
                  <c:v>79.590999999999994</c:v>
                </c:pt>
                <c:pt idx="5">
                  <c:v>163.77699999999999</c:v>
                </c:pt>
                <c:pt idx="6">
                  <c:v>164.53299999999999</c:v>
                </c:pt>
                <c:pt idx="7">
                  <c:v>231.119</c:v>
                </c:pt>
                <c:pt idx="8">
                  <c:v>156.33000000000001</c:v>
                </c:pt>
                <c:pt idx="9">
                  <c:v>70.394999999999996</c:v>
                </c:pt>
                <c:pt idx="10">
                  <c:v>185.172</c:v>
                </c:pt>
                <c:pt idx="11">
                  <c:v>166.947</c:v>
                </c:pt>
                <c:pt idx="12">
                  <c:v>168.143</c:v>
                </c:pt>
                <c:pt idx="13">
                  <c:v>181.38</c:v>
                </c:pt>
                <c:pt idx="14">
                  <c:v>247.864</c:v>
                </c:pt>
                <c:pt idx="15">
                  <c:v>156.12</c:v>
                </c:pt>
                <c:pt idx="16">
                  <c:v>106.97199999999999</c:v>
                </c:pt>
                <c:pt idx="17">
                  <c:v>194.88200000000001</c:v>
                </c:pt>
                <c:pt idx="18">
                  <c:v>252.833</c:v>
                </c:pt>
              </c:numCache>
            </c:numRef>
          </c:xVal>
          <c:yVal>
            <c:numRef>
              <c:f>'Km-eq'!$C$49:$C$67</c:f>
              <c:numCache>
                <c:formatCode>#,##0.00\ "€"</c:formatCode>
                <c:ptCount val="19"/>
                <c:pt idx="0">
                  <c:v>20161.041099824117</c:v>
                </c:pt>
                <c:pt idx="1">
                  <c:v>31667.791479190098</c:v>
                </c:pt>
                <c:pt idx="2">
                  <c:v>22229.533829451524</c:v>
                </c:pt>
                <c:pt idx="3">
                  <c:v>59566.435721295384</c:v>
                </c:pt>
                <c:pt idx="4">
                  <c:v>77769.075900541517</c:v>
                </c:pt>
                <c:pt idx="5">
                  <c:v>22370.663096771834</c:v>
                </c:pt>
                <c:pt idx="6">
                  <c:v>25417.670376155544</c:v>
                </c:pt>
                <c:pt idx="7">
                  <c:v>24120.929564423521</c:v>
                </c:pt>
                <c:pt idx="8">
                  <c:v>49772.217552613052</c:v>
                </c:pt>
                <c:pt idx="9">
                  <c:v>78144.808864265928</c:v>
                </c:pt>
                <c:pt idx="10">
                  <c:v>51197.837578035564</c:v>
                </c:pt>
                <c:pt idx="11">
                  <c:v>40078.913188017752</c:v>
                </c:pt>
                <c:pt idx="12">
                  <c:v>63352.326055797741</c:v>
                </c:pt>
                <c:pt idx="13">
                  <c:v>58511.827847612753</c:v>
                </c:pt>
                <c:pt idx="14">
                  <c:v>20628.194372720522</c:v>
                </c:pt>
                <c:pt idx="15">
                  <c:v>19776.542915705868</c:v>
                </c:pt>
                <c:pt idx="16">
                  <c:v>20365.892289571104</c:v>
                </c:pt>
                <c:pt idx="17">
                  <c:v>32209.315739780996</c:v>
                </c:pt>
                <c:pt idx="18">
                  <c:v>48264.931516060009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C7-4ECB-B2B9-A155322E9AF2}"/>
            </c:ext>
          </c:extLst>
        </c:ser>
        <c:ser>
          <c:idx val="1"/>
          <c:order val="1"/>
          <c:tx>
            <c:strRef>
              <c:f>'Km-eq'!$D$48</c:f>
              <c:strCache>
                <c:ptCount val="1"/>
                <c:pt idx="0">
                  <c:v>€adj/km-eq/año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4B8FEC7A-C6B0-4D19-B4A9-E14F0128834A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09C7-4ECB-B2B9-A155322E9AF2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B64097B3-1155-4F2A-9A7D-358B3D60E903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9C7-4ECB-B2B9-A155322E9AF2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911978EC-455A-43DB-A237-5B243008D1CD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9C7-4ECB-B2B9-A155322E9AF2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E254D920-49EE-4A97-9D9C-4B30C4F9E442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9C7-4ECB-B2B9-A155322E9AF2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139C5AD8-BA93-40F5-8125-4C41E55C6524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9C7-4ECB-B2B9-A155322E9AF2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083F04BF-1D6D-49D8-ACD1-6F2B7C801D97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9C7-4ECB-B2B9-A155322E9AF2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4D88077A-0C8C-4BC0-AB81-E537330F7503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09C7-4ECB-B2B9-A155322E9AF2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6013879-FD0C-411E-AE5E-B0D52A9BBE82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9C7-4ECB-B2B9-A155322E9AF2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798EDB27-E27A-4491-9CE9-131903124B09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9C7-4ECB-B2B9-A155322E9AF2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AB0CBF6E-A785-4EDB-A8C5-D988C39D922C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09C7-4ECB-B2B9-A155322E9AF2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186FF1E9-0523-4B72-9673-43B000AC53B0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09C7-4ECB-B2B9-A155322E9AF2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EBB38572-89AF-46A9-ACDC-0EFE390EC8C2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9C7-4ECB-B2B9-A155322E9AF2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4F91A9B8-F43F-4900-88C9-878D6BC35400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09C7-4ECB-B2B9-A155322E9AF2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77B1129C-A5D6-480C-8561-8B7E01103C33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09C7-4ECB-B2B9-A155322E9AF2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BA6A315F-AA3E-4F71-AE76-28DAE21394E9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09C7-4ECB-B2B9-A155322E9AF2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5D9866C5-67A7-415E-A861-EE9A8A1BFA25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09C7-4ECB-B2B9-A155322E9AF2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D56CF220-E758-4EE4-A0B3-9490AEE6B021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09C7-4ECB-B2B9-A155322E9AF2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F4308FF9-8789-4364-827D-F075D0CCE959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09C7-4ECB-B2B9-A155322E9AF2}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5F9107B9-55F6-4DEC-A7EA-DC91146D4A9F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09C7-4ECB-B2B9-A155322E9A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'Km-eq'!$B$49:$B$67</c:f>
              <c:numCache>
                <c:formatCode>General</c:formatCode>
                <c:ptCount val="19"/>
                <c:pt idx="0">
                  <c:v>139.29499999999999</c:v>
                </c:pt>
                <c:pt idx="1">
                  <c:v>142.24</c:v>
                </c:pt>
                <c:pt idx="2">
                  <c:v>84.926000000000002</c:v>
                </c:pt>
                <c:pt idx="3">
                  <c:v>234.37</c:v>
                </c:pt>
                <c:pt idx="4">
                  <c:v>79.590999999999994</c:v>
                </c:pt>
                <c:pt idx="5">
                  <c:v>163.77699999999999</c:v>
                </c:pt>
                <c:pt idx="6">
                  <c:v>164.53299999999999</c:v>
                </c:pt>
                <c:pt idx="7">
                  <c:v>231.119</c:v>
                </c:pt>
                <c:pt idx="8">
                  <c:v>156.33000000000001</c:v>
                </c:pt>
                <c:pt idx="9">
                  <c:v>70.394999999999996</c:v>
                </c:pt>
                <c:pt idx="10">
                  <c:v>185.172</c:v>
                </c:pt>
                <c:pt idx="11">
                  <c:v>166.947</c:v>
                </c:pt>
                <c:pt idx="12">
                  <c:v>168.143</c:v>
                </c:pt>
                <c:pt idx="13">
                  <c:v>181.38</c:v>
                </c:pt>
                <c:pt idx="14">
                  <c:v>247.864</c:v>
                </c:pt>
                <c:pt idx="15">
                  <c:v>156.12</c:v>
                </c:pt>
                <c:pt idx="16">
                  <c:v>106.97199999999999</c:v>
                </c:pt>
                <c:pt idx="17">
                  <c:v>194.88200000000001</c:v>
                </c:pt>
                <c:pt idx="18">
                  <c:v>252.833</c:v>
                </c:pt>
              </c:numCache>
            </c:numRef>
          </c:xVal>
          <c:yVal>
            <c:numRef>
              <c:f>'Km-eq'!$D$49:$D$67</c:f>
              <c:numCache>
                <c:formatCode>#,##0.00\ "€"</c:formatCode>
                <c:ptCount val="19"/>
                <c:pt idx="0">
                  <c:v>14546.191159050937</c:v>
                </c:pt>
                <c:pt idx="1">
                  <c:v>24635.762584364449</c:v>
                </c:pt>
                <c:pt idx="2">
                  <c:v>15898.562552496684</c:v>
                </c:pt>
                <c:pt idx="3">
                  <c:v>46461.819857490293</c:v>
                </c:pt>
                <c:pt idx="4">
                  <c:v>56545.401238833547</c:v>
                </c:pt>
                <c:pt idx="5">
                  <c:v>17524.303209038309</c:v>
                </c:pt>
                <c:pt idx="6">
                  <c:v>17599.194974057889</c:v>
                </c:pt>
                <c:pt idx="7">
                  <c:v>18206.765793090715</c:v>
                </c:pt>
                <c:pt idx="8">
                  <c:v>37921.452568285036</c:v>
                </c:pt>
                <c:pt idx="9">
                  <c:v>61834.900916258259</c:v>
                </c:pt>
                <c:pt idx="10">
                  <c:v>34195.951169723288</c:v>
                </c:pt>
                <c:pt idx="11">
                  <c:v>34398.230416439554</c:v>
                </c:pt>
                <c:pt idx="12">
                  <c:v>48401.169391529831</c:v>
                </c:pt>
                <c:pt idx="13">
                  <c:v>45575.015602602274</c:v>
                </c:pt>
                <c:pt idx="14">
                  <c:v>14874.990922441339</c:v>
                </c:pt>
                <c:pt idx="15">
                  <c:v>14658.961930993253</c:v>
                </c:pt>
                <c:pt idx="16">
                  <c:v>15046.720792980095</c:v>
                </c:pt>
                <c:pt idx="17">
                  <c:v>22531.396306482897</c:v>
                </c:pt>
                <c:pt idx="18">
                  <c:v>49093.617091123393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'Km-eq'!$A$49:$A$67</c15:f>
                <c15:dlblRangeCache>
                  <c:ptCount val="19"/>
                  <c:pt idx="0">
                    <c:v>GI-01</c:v>
                  </c:pt>
                  <c:pt idx="1">
                    <c:v>GI-02</c:v>
                  </c:pt>
                  <c:pt idx="2">
                    <c:v>GI-03</c:v>
                  </c:pt>
                  <c:pt idx="3">
                    <c:v>GI-04</c:v>
                  </c:pt>
                  <c:pt idx="4">
                    <c:v>L-01</c:v>
                  </c:pt>
                  <c:pt idx="5">
                    <c:v>L-02</c:v>
                  </c:pt>
                  <c:pt idx="6">
                    <c:v>L-03</c:v>
                  </c:pt>
                  <c:pt idx="7">
                    <c:v>L-04</c:v>
                  </c:pt>
                  <c:pt idx="8">
                    <c:v>L-05</c:v>
                  </c:pt>
                  <c:pt idx="9">
                    <c:v>B-01</c:v>
                  </c:pt>
                  <c:pt idx="10">
                    <c:v>B-02</c:v>
                  </c:pt>
                  <c:pt idx="11">
                    <c:v>B-03</c:v>
                  </c:pt>
                  <c:pt idx="12">
                    <c:v>B-04</c:v>
                  </c:pt>
                  <c:pt idx="13">
                    <c:v>B-05</c:v>
                  </c:pt>
                  <c:pt idx="14">
                    <c:v>T-01</c:v>
                  </c:pt>
                  <c:pt idx="15">
                    <c:v>T-02</c:v>
                  </c:pt>
                  <c:pt idx="16">
                    <c:v>T-03</c:v>
                  </c:pt>
                  <c:pt idx="17">
                    <c:v>T-04</c:v>
                  </c:pt>
                  <c:pt idx="18">
                    <c:v>T-05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09C7-4ECB-B2B9-A155322E9AF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970872328"/>
        <c:axId val="970872984"/>
      </c:scatterChart>
      <c:valAx>
        <c:axId val="970872328"/>
        <c:scaling>
          <c:orientation val="minMax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kms eq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0872984"/>
        <c:crosses val="autoZero"/>
        <c:crossBetween val="midCat"/>
        <c:majorUnit val="10"/>
      </c:valAx>
      <c:valAx>
        <c:axId val="970872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EUROS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.00\ &quot;€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08723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1724026</xdr:colOff>
      <xdr:row>8</xdr:row>
      <xdr:rowOff>39687</xdr:rowOff>
    </xdr:from>
    <xdr:to>
      <xdr:col>11</xdr:col>
      <xdr:colOff>874060</xdr:colOff>
      <xdr:row>45</xdr:row>
      <xdr:rowOff>123265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94DB90-7773-411A-86F3-68403B4C4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43</xdr:row>
      <xdr:rowOff>58735</xdr:rowOff>
    </xdr:from>
    <xdr:to>
      <xdr:col>8</xdr:col>
      <xdr:colOff>46038</xdr:colOff>
      <xdr:row>72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E9F6B2-4579-4F01-ACED-72AA3C73C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85724</xdr:colOff>
      <xdr:row>43</xdr:row>
      <xdr:rowOff>44450</xdr:rowOff>
    </xdr:from>
    <xdr:to>
      <xdr:col>16</xdr:col>
      <xdr:colOff>460374</xdr:colOff>
      <xdr:row>72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14CCD9-E1DB-4DDB-97F7-ABC03FAAB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509587</xdr:colOff>
      <xdr:row>1</xdr:row>
      <xdr:rowOff>157162</xdr:rowOff>
    </xdr:from>
    <xdr:to>
      <xdr:col>21</xdr:col>
      <xdr:colOff>509587</xdr:colOff>
      <xdr:row>16</xdr:row>
      <xdr:rowOff>42862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D6A77D4-5B43-40F6-A8CD-C1A84988D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44825</xdr:colOff>
      <xdr:row>25</xdr:row>
      <xdr:rowOff>131388</xdr:rowOff>
    </xdr:from>
    <xdr:to>
      <xdr:col>20</xdr:col>
      <xdr:colOff>437031</xdr:colOff>
      <xdr:row>42</xdr:row>
      <xdr:rowOff>31376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2278194-109F-45E6-9A7E-FFC3A939A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898990</xdr:colOff>
      <xdr:row>48</xdr:row>
      <xdr:rowOff>133630</xdr:rowOff>
    </xdr:from>
    <xdr:to>
      <xdr:col>19</xdr:col>
      <xdr:colOff>239245</xdr:colOff>
      <xdr:row>63</xdr:row>
      <xdr:rowOff>19330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7F8017C-8DC4-46E8-9FA1-1793DF510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allego Garrido, Alejandro" id="{8ACFB25C-F9C6-4B9E-8C93-6403566C345E}" userId="S::alejandro.gallego@ineco.com::7f362f0a-c3eb-4eee-9d33-dbe86a1e1d1c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1-11-05T13:03:33.42" personId="{8ACFB25C-F9C6-4B9E-8C93-6403566C345E}" id="{48453548-A9AD-407A-A665-653901788740}">
    <text>Importe Adjudicación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Contratos%20conservaci&#243;n\T-5\DOC_CAN_ADJ2021-283095.pdf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Contratos%20conservaci&#243;n\B-5\DOC_CAN_ADJ2021-312691.pdf" TargetMode="External"/><Relationship Id="rId1" Type="http://schemas.openxmlformats.org/officeDocument/2006/relationships/hyperlink" Target="Contratos%20conservaci&#243;n\B-4\DOC_CAN_ADJ2021-312637.pdf" TargetMode="External"/><Relationship Id="rId6" Type="http://schemas.openxmlformats.org/officeDocument/2006/relationships/hyperlink" Target="Contratos%20conservaci&#243;n\B-6\DOC_CAN_ADJ2021-282754.pdf" TargetMode="External"/><Relationship Id="rId5" Type="http://schemas.openxmlformats.org/officeDocument/2006/relationships/hyperlink" Target="Contratos%20conservaci&#243;n\GI-04\DOC_CAN_ADJ2021-312584.pdf" TargetMode="External"/><Relationship Id="rId4" Type="http://schemas.openxmlformats.org/officeDocument/2006/relationships/hyperlink" Target="Contratos%20conservaci&#243;n\L-5\DOC_CAN_ADJ2021-2971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10"/>
  <sheetViews>
    <sheetView workbookViewId="0">
      <selection activeCell="E29" sqref="E29"/>
    </sheetView>
  </sheetViews>
  <sheetFormatPr baseColWidth="10" defaultRowHeight="15" x14ac:dyDescent="0.25"/>
  <cols>
    <col min="6" max="6" width="12.5703125" bestFit="1" customWidth="1"/>
    <col min="7" max="9" width="14.140625" bestFit="1" customWidth="1"/>
    <col min="10" max="10" width="12.5703125" bestFit="1" customWidth="1"/>
    <col min="11" max="15" width="14.140625" bestFit="1" customWidth="1"/>
  </cols>
  <sheetData>
    <row r="2" spans="1:16" x14ac:dyDescent="0.25">
      <c r="B2">
        <v>2008</v>
      </c>
      <c r="C2">
        <v>2009</v>
      </c>
      <c r="D2">
        <v>2010</v>
      </c>
      <c r="E2">
        <v>2011</v>
      </c>
      <c r="F2">
        <v>2012</v>
      </c>
      <c r="G2">
        <v>2013</v>
      </c>
      <c r="H2">
        <v>2014</v>
      </c>
      <c r="I2">
        <v>2015</v>
      </c>
      <c r="J2">
        <v>2016</v>
      </c>
      <c r="K2">
        <v>2017</v>
      </c>
      <c r="L2">
        <v>2018</v>
      </c>
      <c r="M2">
        <v>2019</v>
      </c>
      <c r="N2">
        <v>2020</v>
      </c>
      <c r="O2">
        <v>2021</v>
      </c>
    </row>
    <row r="3" spans="1:16" s="4" customFormat="1" x14ac:dyDescent="0.25">
      <c r="A3" s="60" t="s">
        <v>0</v>
      </c>
      <c r="B3" s="3"/>
      <c r="C3" s="3"/>
      <c r="D3" s="3"/>
      <c r="F3" s="4">
        <v>781034.08</v>
      </c>
      <c r="G3" s="4">
        <v>2365841.3199999998</v>
      </c>
      <c r="H3" s="4">
        <v>2365841.3199999998</v>
      </c>
      <c r="I3" s="4">
        <v>1581548.71</v>
      </c>
      <c r="J3" s="4">
        <v>781034.08</v>
      </c>
      <c r="K3" s="4">
        <v>2365841.3199999998</v>
      </c>
      <c r="L3" s="4">
        <v>2365841.3199999998</v>
      </c>
      <c r="M3" s="4">
        <v>1581548.71</v>
      </c>
      <c r="N3" s="4">
        <v>2939515.19</v>
      </c>
      <c r="O3" s="4">
        <v>4546284.1500000004</v>
      </c>
    </row>
    <row r="4" spans="1:16" x14ac:dyDescent="0.25">
      <c r="A4" s="60"/>
      <c r="B4" s="60" t="s">
        <v>1</v>
      </c>
      <c r="C4" s="60"/>
      <c r="D4" s="60"/>
      <c r="E4" s="60"/>
      <c r="F4" s="61" t="s">
        <v>2</v>
      </c>
      <c r="G4" s="61"/>
      <c r="H4" s="61"/>
      <c r="I4" s="61"/>
    </row>
    <row r="5" spans="1:16" x14ac:dyDescent="0.25">
      <c r="A5" s="60"/>
      <c r="B5" s="60" t="s">
        <v>3</v>
      </c>
      <c r="C5" s="60"/>
      <c r="D5" s="60"/>
      <c r="E5" s="60"/>
      <c r="F5" s="60" t="s">
        <v>3</v>
      </c>
      <c r="G5" s="60"/>
      <c r="H5" s="60"/>
      <c r="I5" s="60"/>
      <c r="P5" t="s">
        <v>4</v>
      </c>
    </row>
    <row r="6" spans="1:16" x14ac:dyDescent="0.25">
      <c r="A6" s="60"/>
      <c r="B6" s="63">
        <v>3586085.92</v>
      </c>
      <c r="C6" s="63"/>
      <c r="D6" s="63"/>
      <c r="E6" s="63"/>
      <c r="F6" s="62">
        <v>4387232.18</v>
      </c>
      <c r="G6" s="62"/>
      <c r="H6" s="62"/>
      <c r="I6" s="62"/>
    </row>
    <row r="10" spans="1:16" x14ac:dyDescent="0.25">
      <c r="G10" s="2"/>
    </row>
  </sheetData>
  <mergeCells count="7">
    <mergeCell ref="A3:A6"/>
    <mergeCell ref="F4:I4"/>
    <mergeCell ref="F5:I5"/>
    <mergeCell ref="F6:I6"/>
    <mergeCell ref="B4:E4"/>
    <mergeCell ref="B5:E5"/>
    <mergeCell ref="B6:E6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0"/>
  <sheetViews>
    <sheetView topLeftCell="A19" zoomScale="85" zoomScaleNormal="85" workbookViewId="0">
      <selection activeCell="N29" sqref="N29"/>
    </sheetView>
  </sheetViews>
  <sheetFormatPr baseColWidth="10" defaultRowHeight="15" x14ac:dyDescent="0.25"/>
  <cols>
    <col min="1" max="1" width="25.28515625" customWidth="1"/>
    <col min="2" max="13" width="14.140625" style="1" bestFit="1" customWidth="1"/>
  </cols>
  <sheetData>
    <row r="3" spans="1:13" ht="15.75" thickBot="1" x14ac:dyDescent="0.3">
      <c r="A3" s="7" t="s">
        <v>5</v>
      </c>
      <c r="B3" s="8">
        <v>2011</v>
      </c>
      <c r="C3" s="8">
        <v>2012</v>
      </c>
      <c r="D3" s="8">
        <v>2013</v>
      </c>
      <c r="E3" s="8">
        <v>2014</v>
      </c>
      <c r="F3" s="8">
        <v>2015</v>
      </c>
      <c r="G3" s="8">
        <v>2016</v>
      </c>
      <c r="H3" s="8">
        <v>2017</v>
      </c>
      <c r="I3" s="8">
        <v>2018</v>
      </c>
      <c r="J3" s="8">
        <v>2019</v>
      </c>
      <c r="K3" s="8">
        <v>2020</v>
      </c>
      <c r="L3" s="8">
        <v>2021</v>
      </c>
      <c r="M3" s="8">
        <v>2022</v>
      </c>
    </row>
    <row r="4" spans="1:13" ht="47.45" customHeight="1" thickTop="1" thickBot="1" x14ac:dyDescent="0.3">
      <c r="A4" s="15" t="s">
        <v>6</v>
      </c>
      <c r="B4" s="13">
        <v>1024894.5</v>
      </c>
      <c r="C4" s="9">
        <v>1605040.99</v>
      </c>
      <c r="D4" s="9">
        <v>1434537.34</v>
      </c>
      <c r="E4" s="9">
        <v>828670</v>
      </c>
      <c r="F4" s="9">
        <v>864540</v>
      </c>
      <c r="G4" s="9">
        <v>880631.76</v>
      </c>
      <c r="H4" s="9">
        <v>831931.76</v>
      </c>
      <c r="I4" s="9">
        <v>1044661</v>
      </c>
      <c r="J4" s="9">
        <v>1044061</v>
      </c>
      <c r="K4" s="9">
        <v>1044061</v>
      </c>
      <c r="L4" s="9">
        <v>988689.11</v>
      </c>
      <c r="M4" s="11">
        <v>1051101.54</v>
      </c>
    </row>
    <row r="5" spans="1:13" ht="48.6" customHeight="1" thickTop="1" thickBot="1" x14ac:dyDescent="0.3">
      <c r="A5" s="15" t="s">
        <v>7</v>
      </c>
      <c r="B5" s="14">
        <v>1085000</v>
      </c>
      <c r="C5" s="10">
        <v>1207309.81</v>
      </c>
      <c r="D5" s="10">
        <v>942282.66</v>
      </c>
      <c r="E5" s="10">
        <v>818200</v>
      </c>
      <c r="F5" s="10">
        <v>856720</v>
      </c>
      <c r="G5" s="10">
        <v>884022.75</v>
      </c>
      <c r="H5" s="10">
        <v>885522.75</v>
      </c>
      <c r="I5" s="10">
        <v>755060.03</v>
      </c>
      <c r="J5" s="10">
        <v>754060.03</v>
      </c>
      <c r="K5" s="10">
        <v>754060.03</v>
      </c>
      <c r="L5" s="10">
        <v>1033010.89</v>
      </c>
      <c r="M5" s="12">
        <v>1152363.3400000001</v>
      </c>
    </row>
    <row r="6" spans="1:13" ht="15.75" thickTop="1" x14ac:dyDescent="0.25"/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9"/>
  <sheetViews>
    <sheetView topLeftCell="A10" zoomScaleNormal="100" workbookViewId="0">
      <selection activeCell="D75" sqref="D75"/>
    </sheetView>
  </sheetViews>
  <sheetFormatPr baseColWidth="10" defaultRowHeight="15" x14ac:dyDescent="0.25"/>
  <cols>
    <col min="3" max="3" width="10.85546875" style="1"/>
    <col min="4" max="4" width="11.85546875" style="1" bestFit="1" customWidth="1"/>
    <col min="5" max="5" width="12.42578125" style="1" bestFit="1" customWidth="1"/>
    <col min="6" max="6" width="10.85546875" style="1"/>
    <col min="9" max="12" width="10.85546875" style="1"/>
    <col min="13" max="13" width="12.42578125" style="1" bestFit="1" customWidth="1"/>
    <col min="14" max="15" width="10.85546875" style="1"/>
  </cols>
  <sheetData>
    <row r="1" spans="2:15" ht="16.5" thickBot="1" x14ac:dyDescent="0.3">
      <c r="B1" s="67" t="s">
        <v>13</v>
      </c>
      <c r="C1" s="67"/>
      <c r="D1" s="67"/>
      <c r="E1" s="67"/>
      <c r="F1" s="67"/>
      <c r="G1" s="67"/>
      <c r="I1" s="68" t="s">
        <v>19</v>
      </c>
      <c r="J1" s="69"/>
      <c r="K1" s="69"/>
      <c r="L1" s="69"/>
      <c r="M1" s="69"/>
      <c r="N1" s="69"/>
      <c r="O1" s="70"/>
    </row>
    <row r="2" spans="2:15" ht="15.75" thickBot="1" x14ac:dyDescent="0.3">
      <c r="B2" s="41" t="s">
        <v>5</v>
      </c>
      <c r="C2" s="41" t="s">
        <v>9</v>
      </c>
      <c r="D2" s="41" t="s">
        <v>10</v>
      </c>
      <c r="E2" s="41" t="s">
        <v>11</v>
      </c>
      <c r="F2" s="41" t="s">
        <v>12</v>
      </c>
      <c r="G2" s="41" t="s">
        <v>8</v>
      </c>
      <c r="I2" s="39" t="s">
        <v>5</v>
      </c>
      <c r="J2" s="40" t="s">
        <v>18</v>
      </c>
      <c r="K2" s="40" t="s">
        <v>9</v>
      </c>
      <c r="L2" s="40" t="s">
        <v>10</v>
      </c>
      <c r="M2" s="40" t="s">
        <v>11</v>
      </c>
      <c r="N2" s="40" t="s">
        <v>12</v>
      </c>
      <c r="O2" s="38" t="s">
        <v>8</v>
      </c>
    </row>
    <row r="3" spans="2:15" x14ac:dyDescent="0.25">
      <c r="B3" s="22">
        <v>2011</v>
      </c>
      <c r="C3" s="23">
        <v>2536.84</v>
      </c>
      <c r="D3" s="23">
        <v>8243.24</v>
      </c>
      <c r="E3" s="23">
        <v>14468.52</v>
      </c>
      <c r="F3" s="22">
        <v>586.71</v>
      </c>
      <c r="G3" s="42">
        <f>+SUM(C3:F3)</f>
        <v>25835.309999999998</v>
      </c>
      <c r="I3" s="64">
        <v>2011</v>
      </c>
      <c r="J3" s="29" t="s">
        <v>14</v>
      </c>
      <c r="K3" s="30">
        <v>118.93</v>
      </c>
      <c r="L3" s="30">
        <v>139.19200000000001</v>
      </c>
      <c r="M3" s="30">
        <v>49.62</v>
      </c>
      <c r="N3" s="30">
        <v>1.05</v>
      </c>
      <c r="O3" s="34">
        <f>+SUM(K3:N3)</f>
        <v>308.79200000000003</v>
      </c>
    </row>
    <row r="4" spans="2:15" x14ac:dyDescent="0.25">
      <c r="B4" s="22">
        <v>2012</v>
      </c>
      <c r="C4" s="23">
        <v>2538.15</v>
      </c>
      <c r="D4" s="23">
        <v>8389.27</v>
      </c>
      <c r="E4" s="23">
        <v>14503.12</v>
      </c>
      <c r="F4" s="22">
        <v>607.23</v>
      </c>
      <c r="G4" s="42">
        <f t="shared" ref="G4:G12" si="0">+SUM(C4:F4)</f>
        <v>26037.77</v>
      </c>
      <c r="I4" s="65"/>
      <c r="J4" s="24" t="s">
        <v>15</v>
      </c>
      <c r="K4" s="27">
        <v>92.62</v>
      </c>
      <c r="L4" s="27">
        <v>26.95</v>
      </c>
      <c r="M4" s="27">
        <v>286.58</v>
      </c>
      <c r="N4" s="27">
        <v>6.34</v>
      </c>
      <c r="O4" s="35">
        <f t="shared" ref="O4:O42" si="1">+SUM(K4:N4)</f>
        <v>412.48999999999995</v>
      </c>
    </row>
    <row r="5" spans="2:15" x14ac:dyDescent="0.25">
      <c r="B5" s="22">
        <v>2013</v>
      </c>
      <c r="C5" s="23">
        <v>2538.7600000000002</v>
      </c>
      <c r="D5" s="23">
        <v>8492.9599999999991</v>
      </c>
      <c r="E5" s="23">
        <v>14468.44</v>
      </c>
      <c r="F5" s="22">
        <v>572.66</v>
      </c>
      <c r="G5" s="42">
        <f t="shared" si="0"/>
        <v>26072.82</v>
      </c>
      <c r="I5" s="65"/>
      <c r="J5" s="24" t="s">
        <v>16</v>
      </c>
      <c r="K5" s="27">
        <v>60.47</v>
      </c>
      <c r="L5" s="27">
        <v>109.11</v>
      </c>
      <c r="M5" s="27">
        <v>314.77</v>
      </c>
      <c r="N5" s="27">
        <v>10.65</v>
      </c>
      <c r="O5" s="35">
        <f t="shared" si="1"/>
        <v>494.99999999999994</v>
      </c>
    </row>
    <row r="6" spans="2:15" ht="15.75" thickBot="1" x14ac:dyDescent="0.3">
      <c r="B6" s="22">
        <v>2014</v>
      </c>
      <c r="C6" s="23">
        <v>2538.7600000000002</v>
      </c>
      <c r="D6" s="23">
        <v>8583.3799999999992</v>
      </c>
      <c r="E6" s="23">
        <v>14427.68</v>
      </c>
      <c r="F6" s="22">
        <v>574.02</v>
      </c>
      <c r="G6" s="42">
        <f t="shared" si="0"/>
        <v>26123.84</v>
      </c>
      <c r="I6" s="66"/>
      <c r="J6" s="31" t="s">
        <v>17</v>
      </c>
      <c r="K6" s="32">
        <v>191.13</v>
      </c>
      <c r="L6" s="32">
        <v>61.16</v>
      </c>
      <c r="M6" s="32">
        <v>294.16899999999998</v>
      </c>
      <c r="N6" s="32">
        <v>16.059999999999999</v>
      </c>
      <c r="O6" s="36">
        <f t="shared" si="1"/>
        <v>562.51899999999989</v>
      </c>
    </row>
    <row r="7" spans="2:15" x14ac:dyDescent="0.25">
      <c r="B7" s="22">
        <v>2015</v>
      </c>
      <c r="C7" s="23">
        <v>2538.7600000000002</v>
      </c>
      <c r="D7" s="23">
        <v>8840.52</v>
      </c>
      <c r="E7" s="23">
        <v>14387.23</v>
      </c>
      <c r="F7" s="22">
        <v>562.83000000000004</v>
      </c>
      <c r="G7" s="42">
        <f t="shared" si="0"/>
        <v>26329.340000000004</v>
      </c>
      <c r="I7" s="64">
        <v>2012</v>
      </c>
      <c r="J7" s="29" t="s">
        <v>14</v>
      </c>
      <c r="K7" s="30">
        <v>118.93</v>
      </c>
      <c r="L7" s="30">
        <v>139.19200000000001</v>
      </c>
      <c r="M7" s="30">
        <v>49.82</v>
      </c>
      <c r="N7" s="30">
        <v>1.05</v>
      </c>
      <c r="O7" s="34">
        <f t="shared" si="1"/>
        <v>308.99200000000002</v>
      </c>
    </row>
    <row r="8" spans="2:15" x14ac:dyDescent="0.25">
      <c r="B8" s="22">
        <v>2016</v>
      </c>
      <c r="C8" s="23">
        <v>2538.7600000000002</v>
      </c>
      <c r="D8" s="23">
        <v>8910.1200000000008</v>
      </c>
      <c r="E8" s="23">
        <v>14438.32</v>
      </c>
      <c r="F8" s="22">
        <v>507.53</v>
      </c>
      <c r="G8" s="42">
        <f t="shared" si="0"/>
        <v>26394.73</v>
      </c>
      <c r="I8" s="65"/>
      <c r="J8" s="24" t="s">
        <v>15</v>
      </c>
      <c r="K8" s="27">
        <v>92.62</v>
      </c>
      <c r="L8" s="27">
        <v>26.95</v>
      </c>
      <c r="M8" s="27">
        <v>291.77</v>
      </c>
      <c r="N8" s="27">
        <v>6.34</v>
      </c>
      <c r="O8" s="35">
        <f t="shared" si="1"/>
        <v>417.67999999999995</v>
      </c>
    </row>
    <row r="9" spans="2:15" x14ac:dyDescent="0.25">
      <c r="B9" s="22">
        <v>2017</v>
      </c>
      <c r="C9" s="23">
        <v>2538.7600000000002</v>
      </c>
      <c r="D9" s="23">
        <v>8949.4500000000007</v>
      </c>
      <c r="E9" s="23">
        <v>14418.8</v>
      </c>
      <c r="F9" s="22">
        <v>485.55</v>
      </c>
      <c r="G9" s="42">
        <f t="shared" si="0"/>
        <v>26392.560000000001</v>
      </c>
      <c r="I9" s="65"/>
      <c r="J9" s="24" t="s">
        <v>16</v>
      </c>
      <c r="K9" s="27">
        <v>60.47</v>
      </c>
      <c r="L9" s="27">
        <v>127.86</v>
      </c>
      <c r="M9" s="27">
        <v>314.77</v>
      </c>
      <c r="N9" s="27">
        <v>10.65</v>
      </c>
      <c r="O9" s="35">
        <f t="shared" si="1"/>
        <v>513.75</v>
      </c>
    </row>
    <row r="10" spans="2:15" ht="15.75" thickBot="1" x14ac:dyDescent="0.3">
      <c r="B10" s="22">
        <v>2018</v>
      </c>
      <c r="C10" s="23">
        <v>2457.2199999999998</v>
      </c>
      <c r="D10" s="23">
        <v>9076.18</v>
      </c>
      <c r="E10" s="23">
        <v>14384.54</v>
      </c>
      <c r="F10" s="23">
        <v>484.57</v>
      </c>
      <c r="G10" s="42">
        <f t="shared" si="0"/>
        <v>26402.510000000002</v>
      </c>
      <c r="I10" s="66"/>
      <c r="J10" s="31" t="s">
        <v>17</v>
      </c>
      <c r="K10" s="32">
        <v>191.13</v>
      </c>
      <c r="L10" s="32">
        <v>68.872</v>
      </c>
      <c r="M10" s="32">
        <v>278.57299999999998</v>
      </c>
      <c r="N10" s="32">
        <v>15.43</v>
      </c>
      <c r="O10" s="36">
        <f t="shared" si="1"/>
        <v>554.005</v>
      </c>
    </row>
    <row r="11" spans="2:15" x14ac:dyDescent="0.25">
      <c r="B11" s="22">
        <v>2019</v>
      </c>
      <c r="C11" s="23">
        <v>2379.826</v>
      </c>
      <c r="D11" s="23">
        <v>9167.1229999999978</v>
      </c>
      <c r="E11" s="23">
        <v>14431.633000000003</v>
      </c>
      <c r="F11" s="22">
        <v>487.755</v>
      </c>
      <c r="G11" s="42">
        <f t="shared" si="0"/>
        <v>26466.337000000003</v>
      </c>
      <c r="I11" s="64">
        <v>2013</v>
      </c>
      <c r="J11" s="29" t="s">
        <v>14</v>
      </c>
      <c r="K11" s="30">
        <v>118.93</v>
      </c>
      <c r="L11" s="30">
        <v>139.19</v>
      </c>
      <c r="M11" s="30">
        <v>49.22</v>
      </c>
      <c r="N11" s="30">
        <v>1.05</v>
      </c>
      <c r="O11" s="34">
        <f t="shared" si="1"/>
        <v>308.39000000000004</v>
      </c>
    </row>
    <row r="12" spans="2:15" x14ac:dyDescent="0.25">
      <c r="B12" s="22">
        <v>2020</v>
      </c>
      <c r="C12" s="23">
        <v>1912.6960000000001</v>
      </c>
      <c r="D12" s="23">
        <v>9686.23</v>
      </c>
      <c r="E12" s="23">
        <v>14386.762000000012</v>
      </c>
      <c r="F12" s="22">
        <v>492.60899999999992</v>
      </c>
      <c r="G12" s="42">
        <f t="shared" si="0"/>
        <v>26478.29700000001</v>
      </c>
      <c r="I12" s="65"/>
      <c r="J12" s="24" t="s">
        <v>15</v>
      </c>
      <c r="K12" s="27">
        <v>92.62</v>
      </c>
      <c r="L12" s="27">
        <v>26.95</v>
      </c>
      <c r="M12" s="27">
        <v>286.77</v>
      </c>
      <c r="N12" s="27">
        <v>6.34</v>
      </c>
      <c r="O12" s="35">
        <f t="shared" si="1"/>
        <v>412.67999999999995</v>
      </c>
    </row>
    <row r="13" spans="2:15" x14ac:dyDescent="0.25">
      <c r="I13" s="65"/>
      <c r="J13" s="24" t="s">
        <v>16</v>
      </c>
      <c r="K13" s="27">
        <v>60.47</v>
      </c>
      <c r="L13" s="27">
        <v>127.86</v>
      </c>
      <c r="M13" s="27">
        <v>314.77</v>
      </c>
      <c r="N13" s="27">
        <v>10.65</v>
      </c>
      <c r="O13" s="35">
        <f t="shared" si="1"/>
        <v>513.75</v>
      </c>
    </row>
    <row r="14" spans="2:15" ht="15.75" thickBot="1" x14ac:dyDescent="0.3">
      <c r="I14" s="71"/>
      <c r="J14" s="28" t="s">
        <v>17</v>
      </c>
      <c r="K14" s="33">
        <v>191.13</v>
      </c>
      <c r="L14" s="33">
        <v>76.27</v>
      </c>
      <c r="M14" s="33">
        <v>284.57</v>
      </c>
      <c r="N14" s="33">
        <v>16.11</v>
      </c>
      <c r="O14" s="37">
        <f t="shared" si="1"/>
        <v>568.08000000000004</v>
      </c>
    </row>
    <row r="15" spans="2:15" x14ac:dyDescent="0.25">
      <c r="I15" s="64">
        <v>2014</v>
      </c>
      <c r="J15" s="29" t="s">
        <v>14</v>
      </c>
      <c r="K15" s="30">
        <v>118.93</v>
      </c>
      <c r="L15" s="30">
        <v>139.19200000000001</v>
      </c>
      <c r="M15" s="30">
        <v>49.22</v>
      </c>
      <c r="N15" s="30">
        <v>1.05</v>
      </c>
      <c r="O15" s="34">
        <f t="shared" si="1"/>
        <v>308.392</v>
      </c>
    </row>
    <row r="16" spans="2:15" x14ac:dyDescent="0.25">
      <c r="I16" s="65"/>
      <c r="J16" s="24" t="s">
        <v>15</v>
      </c>
      <c r="K16" s="27">
        <v>92.62</v>
      </c>
      <c r="L16" s="27">
        <v>26.95</v>
      </c>
      <c r="M16" s="27">
        <v>286.77</v>
      </c>
      <c r="N16" s="27">
        <v>6.34</v>
      </c>
      <c r="O16" s="35">
        <f t="shared" si="1"/>
        <v>412.67999999999995</v>
      </c>
    </row>
    <row r="17" spans="3:15" x14ac:dyDescent="0.25">
      <c r="I17" s="65"/>
      <c r="J17" s="24" t="s">
        <v>16</v>
      </c>
      <c r="K17" s="27">
        <v>60.47</v>
      </c>
      <c r="L17" s="27">
        <v>127.86</v>
      </c>
      <c r="M17" s="27">
        <v>314.77</v>
      </c>
      <c r="N17" s="27">
        <v>10.65</v>
      </c>
      <c r="O17" s="35">
        <f t="shared" si="1"/>
        <v>513.75</v>
      </c>
    </row>
    <row r="18" spans="3:15" ht="15.75" thickBot="1" x14ac:dyDescent="0.3">
      <c r="C18" s="18"/>
      <c r="D18" s="19"/>
      <c r="E18" s="16"/>
      <c r="I18" s="66"/>
      <c r="J18" s="31" t="s">
        <v>17</v>
      </c>
      <c r="K18" s="32">
        <v>191.13</v>
      </c>
      <c r="L18" s="32">
        <v>76.27</v>
      </c>
      <c r="M18" s="32">
        <v>284.57</v>
      </c>
      <c r="N18" s="32">
        <v>16.11</v>
      </c>
      <c r="O18" s="36">
        <f t="shared" si="1"/>
        <v>568.08000000000004</v>
      </c>
    </row>
    <row r="19" spans="3:15" x14ac:dyDescent="0.25">
      <c r="C19" s="20"/>
      <c r="D19" s="21"/>
      <c r="I19" s="64">
        <v>2015</v>
      </c>
      <c r="J19" s="29" t="s">
        <v>14</v>
      </c>
      <c r="K19" s="30">
        <v>118.93</v>
      </c>
      <c r="L19" s="30">
        <v>139.19200000000001</v>
      </c>
      <c r="M19" s="30">
        <v>49.22</v>
      </c>
      <c r="N19" s="30">
        <v>1.05</v>
      </c>
      <c r="O19" s="34">
        <f t="shared" si="1"/>
        <v>308.392</v>
      </c>
    </row>
    <row r="20" spans="3:15" x14ac:dyDescent="0.25">
      <c r="C20" s="18"/>
      <c r="D20" s="19"/>
      <c r="E20" s="16"/>
      <c r="I20" s="65"/>
      <c r="J20" s="24" t="s">
        <v>15</v>
      </c>
      <c r="K20" s="27">
        <v>92.62</v>
      </c>
      <c r="L20" s="27">
        <v>32.979999999999997</v>
      </c>
      <c r="M20" s="27">
        <v>279.77999999999997</v>
      </c>
      <c r="N20" s="27">
        <v>6.34</v>
      </c>
      <c r="O20" s="35">
        <f t="shared" si="1"/>
        <v>411.71999999999997</v>
      </c>
    </row>
    <row r="21" spans="3:15" x14ac:dyDescent="0.25">
      <c r="C21" s="20"/>
      <c r="D21" s="21"/>
      <c r="E21" s="17"/>
      <c r="I21" s="65"/>
      <c r="J21" s="24" t="s">
        <v>16</v>
      </c>
      <c r="K21" s="27">
        <v>60.47</v>
      </c>
      <c r="L21" s="27">
        <v>127.86</v>
      </c>
      <c r="M21" s="27">
        <v>318.5</v>
      </c>
      <c r="N21" s="27">
        <v>10.65</v>
      </c>
      <c r="O21" s="35">
        <f t="shared" si="1"/>
        <v>517.48</v>
      </c>
    </row>
    <row r="22" spans="3:15" ht="15.75" thickBot="1" x14ac:dyDescent="0.3">
      <c r="I22" s="66"/>
      <c r="J22" s="31" t="s">
        <v>17</v>
      </c>
      <c r="K22" s="32">
        <v>191.13</v>
      </c>
      <c r="L22" s="32">
        <v>85.662000000000006</v>
      </c>
      <c r="M22" s="32">
        <v>283.52300000000002</v>
      </c>
      <c r="N22" s="32">
        <v>16.11</v>
      </c>
      <c r="O22" s="36">
        <f t="shared" si="1"/>
        <v>576.42500000000007</v>
      </c>
    </row>
    <row r="23" spans="3:15" x14ac:dyDescent="0.25">
      <c r="I23" s="64">
        <v>2016</v>
      </c>
      <c r="J23" s="29" t="s">
        <v>14</v>
      </c>
      <c r="K23" s="30">
        <v>118.93</v>
      </c>
      <c r="L23" s="30">
        <v>142.72999999999999</v>
      </c>
      <c r="M23" s="30">
        <v>46.77</v>
      </c>
      <c r="N23" s="30">
        <v>1.05</v>
      </c>
      <c r="O23" s="34">
        <f t="shared" si="1"/>
        <v>309.47999999999996</v>
      </c>
    </row>
    <row r="24" spans="3:15" x14ac:dyDescent="0.25">
      <c r="I24" s="65"/>
      <c r="J24" s="24" t="s">
        <v>15</v>
      </c>
      <c r="K24" s="27">
        <v>92.62</v>
      </c>
      <c r="L24" s="27">
        <v>32.979999999999997</v>
      </c>
      <c r="M24" s="27">
        <v>275.33999999999997</v>
      </c>
      <c r="N24" s="27">
        <v>7.56</v>
      </c>
      <c r="O24" s="35">
        <f t="shared" si="1"/>
        <v>408.49999999999994</v>
      </c>
    </row>
    <row r="25" spans="3:15" x14ac:dyDescent="0.25">
      <c r="I25" s="65"/>
      <c r="J25" s="24" t="s">
        <v>16</v>
      </c>
      <c r="K25" s="27">
        <v>60.47</v>
      </c>
      <c r="L25" s="27">
        <v>127.86</v>
      </c>
      <c r="M25" s="27">
        <v>313.12</v>
      </c>
      <c r="N25" s="27">
        <v>10.65</v>
      </c>
      <c r="O25" s="35">
        <f t="shared" si="1"/>
        <v>512.1</v>
      </c>
    </row>
    <row r="26" spans="3:15" ht="15.75" thickBot="1" x14ac:dyDescent="0.3">
      <c r="I26" s="66"/>
      <c r="J26" s="31" t="s">
        <v>17</v>
      </c>
      <c r="K26" s="32">
        <v>191.13</v>
      </c>
      <c r="L26" s="32">
        <v>89.97</v>
      </c>
      <c r="M26" s="32">
        <v>259</v>
      </c>
      <c r="N26" s="32">
        <v>27.89</v>
      </c>
      <c r="O26" s="36">
        <f t="shared" si="1"/>
        <v>567.99</v>
      </c>
    </row>
    <row r="27" spans="3:15" x14ac:dyDescent="0.25">
      <c r="I27" s="64">
        <v>2017</v>
      </c>
      <c r="J27" s="29" t="s">
        <v>14</v>
      </c>
      <c r="K27" s="30">
        <v>118.93</v>
      </c>
      <c r="L27" s="30">
        <v>142.72999999999999</v>
      </c>
      <c r="M27" s="30">
        <v>44.04</v>
      </c>
      <c r="N27" s="30">
        <v>1.05</v>
      </c>
      <c r="O27" s="34">
        <f t="shared" si="1"/>
        <v>306.75</v>
      </c>
    </row>
    <row r="28" spans="3:15" x14ac:dyDescent="0.25">
      <c r="I28" s="65"/>
      <c r="J28" s="24" t="s">
        <v>15</v>
      </c>
      <c r="K28" s="27">
        <v>92.62</v>
      </c>
      <c r="L28" s="27">
        <v>32.979999999999997</v>
      </c>
      <c r="M28" s="27">
        <v>275.33999999999997</v>
      </c>
      <c r="N28" s="27">
        <v>7.56</v>
      </c>
      <c r="O28" s="35">
        <f t="shared" si="1"/>
        <v>408.49999999999994</v>
      </c>
    </row>
    <row r="29" spans="3:15" x14ac:dyDescent="0.25">
      <c r="I29" s="65"/>
      <c r="J29" s="24" t="s">
        <v>16</v>
      </c>
      <c r="K29" s="27">
        <v>60.47</v>
      </c>
      <c r="L29" s="27">
        <v>133.84</v>
      </c>
      <c r="M29" s="27">
        <v>314.06</v>
      </c>
      <c r="N29" s="27">
        <v>9.7100000000000009</v>
      </c>
      <c r="O29" s="35">
        <f t="shared" si="1"/>
        <v>518.08000000000004</v>
      </c>
    </row>
    <row r="30" spans="3:15" ht="15.75" thickBot="1" x14ac:dyDescent="0.3">
      <c r="I30" s="66"/>
      <c r="J30" s="31" t="s">
        <v>17</v>
      </c>
      <c r="K30" s="32">
        <v>191.13</v>
      </c>
      <c r="L30" s="32">
        <v>89.37</v>
      </c>
      <c r="M30" s="32">
        <v>270.02999999999997</v>
      </c>
      <c r="N30" s="32">
        <v>13.05</v>
      </c>
      <c r="O30" s="36">
        <f t="shared" si="1"/>
        <v>563.57999999999993</v>
      </c>
    </row>
    <row r="31" spans="3:15" x14ac:dyDescent="0.25">
      <c r="I31" s="64">
        <v>2018</v>
      </c>
      <c r="J31" s="29" t="s">
        <v>14</v>
      </c>
      <c r="K31" s="30">
        <v>118.93</v>
      </c>
      <c r="L31" s="30">
        <v>142.72999999999999</v>
      </c>
      <c r="M31" s="30">
        <v>45.21</v>
      </c>
      <c r="N31" s="30">
        <v>1.05</v>
      </c>
      <c r="O31" s="34">
        <f t="shared" si="1"/>
        <v>307.91999999999996</v>
      </c>
    </row>
    <row r="32" spans="3:15" x14ac:dyDescent="0.25">
      <c r="I32" s="65"/>
      <c r="J32" s="24" t="s">
        <v>15</v>
      </c>
      <c r="K32" s="27">
        <v>92.62</v>
      </c>
      <c r="L32" s="27">
        <v>35.729999999999997</v>
      </c>
      <c r="M32" s="27">
        <v>271.52</v>
      </c>
      <c r="N32" s="27">
        <v>7.56</v>
      </c>
      <c r="O32" s="35">
        <f t="shared" si="1"/>
        <v>407.43</v>
      </c>
    </row>
    <row r="33" spans="9:17" x14ac:dyDescent="0.25">
      <c r="I33" s="65"/>
      <c r="J33" s="24" t="s">
        <v>16</v>
      </c>
      <c r="K33" s="27">
        <v>60.47</v>
      </c>
      <c r="L33" s="27">
        <v>133.84</v>
      </c>
      <c r="M33" s="27">
        <v>304.8</v>
      </c>
      <c r="N33" s="27">
        <v>9.7100000000000009</v>
      </c>
      <c r="O33" s="35">
        <f t="shared" si="1"/>
        <v>508.82</v>
      </c>
    </row>
    <row r="34" spans="9:17" ht="15.75" thickBot="1" x14ac:dyDescent="0.3">
      <c r="I34" s="66"/>
      <c r="J34" s="31" t="s">
        <v>17</v>
      </c>
      <c r="K34" s="32">
        <v>191.13</v>
      </c>
      <c r="L34" s="32">
        <v>89.37</v>
      </c>
      <c r="M34" s="32">
        <v>268.08999999999997</v>
      </c>
      <c r="N34" s="32">
        <v>13.05</v>
      </c>
      <c r="O34" s="36">
        <f t="shared" si="1"/>
        <v>561.63999999999987</v>
      </c>
    </row>
    <row r="35" spans="9:17" x14ac:dyDescent="0.25">
      <c r="I35" s="64">
        <v>2019</v>
      </c>
      <c r="J35" s="29" t="s">
        <v>14</v>
      </c>
      <c r="K35" s="30">
        <v>118.92</v>
      </c>
      <c r="L35" s="30">
        <v>145.46199999999999</v>
      </c>
      <c r="M35" s="30">
        <v>43.441000000000003</v>
      </c>
      <c r="N35" s="30">
        <v>2.92</v>
      </c>
      <c r="O35" s="34">
        <f t="shared" si="1"/>
        <v>310.74299999999999</v>
      </c>
    </row>
    <row r="36" spans="9:17" x14ac:dyDescent="0.25">
      <c r="I36" s="65"/>
      <c r="J36" s="24" t="s">
        <v>15</v>
      </c>
      <c r="K36" s="27">
        <v>92.62</v>
      </c>
      <c r="L36" s="27">
        <v>35.730000000000004</v>
      </c>
      <c r="M36" s="27">
        <v>273.33499999999998</v>
      </c>
      <c r="N36" s="27">
        <v>6.2700000000000005</v>
      </c>
      <c r="O36" s="35">
        <f t="shared" si="1"/>
        <v>407.95499999999998</v>
      </c>
    </row>
    <row r="37" spans="9:17" x14ac:dyDescent="0.25">
      <c r="I37" s="65"/>
      <c r="J37" s="24" t="s">
        <v>16</v>
      </c>
      <c r="K37" s="27">
        <v>60.47</v>
      </c>
      <c r="L37" s="27">
        <v>134.86000000000001</v>
      </c>
      <c r="M37" s="27">
        <v>303.67500000000001</v>
      </c>
      <c r="N37" s="27">
        <v>10.01</v>
      </c>
      <c r="O37" s="35">
        <f t="shared" si="1"/>
        <v>509.01499999999999</v>
      </c>
    </row>
    <row r="38" spans="9:17" ht="15.75" thickBot="1" x14ac:dyDescent="0.3">
      <c r="I38" s="66"/>
      <c r="J38" s="31" t="s">
        <v>17</v>
      </c>
      <c r="K38" s="32">
        <v>191.13</v>
      </c>
      <c r="L38" s="32">
        <v>89.37</v>
      </c>
      <c r="M38" s="32">
        <v>262.46700000000004</v>
      </c>
      <c r="N38" s="32">
        <v>11.3</v>
      </c>
      <c r="O38" s="36">
        <f t="shared" si="1"/>
        <v>554.26700000000005</v>
      </c>
    </row>
    <row r="39" spans="9:17" x14ac:dyDescent="0.25">
      <c r="I39" s="64">
        <v>2020</v>
      </c>
      <c r="J39" s="29" t="s">
        <v>14</v>
      </c>
      <c r="K39" s="30">
        <v>118.92</v>
      </c>
      <c r="L39" s="30">
        <v>145.46199999999999</v>
      </c>
      <c r="M39" s="30">
        <v>43.441000000000003</v>
      </c>
      <c r="N39" s="30">
        <v>2.92</v>
      </c>
      <c r="O39" s="34">
        <f t="shared" si="1"/>
        <v>310.74299999999999</v>
      </c>
    </row>
    <row r="40" spans="9:17" x14ac:dyDescent="0.25">
      <c r="I40" s="65"/>
      <c r="J40" s="24" t="s">
        <v>15</v>
      </c>
      <c r="K40" s="27">
        <v>92.62</v>
      </c>
      <c r="L40" s="27">
        <v>35.730000000000004</v>
      </c>
      <c r="M40" s="27">
        <v>92.62</v>
      </c>
      <c r="N40" s="27">
        <v>6.2700000000000005</v>
      </c>
      <c r="O40" s="35">
        <f t="shared" si="1"/>
        <v>227.24000000000004</v>
      </c>
    </row>
    <row r="41" spans="9:17" x14ac:dyDescent="0.25">
      <c r="I41" s="65"/>
      <c r="J41" s="24" t="s">
        <v>16</v>
      </c>
      <c r="K41" s="27">
        <v>60.47</v>
      </c>
      <c r="L41" s="27">
        <v>134.9</v>
      </c>
      <c r="M41" s="27">
        <v>301.41499999999996</v>
      </c>
      <c r="N41" s="27">
        <v>10.058999999999999</v>
      </c>
      <c r="O41" s="35">
        <f t="shared" si="1"/>
        <v>506.84399999999999</v>
      </c>
    </row>
    <row r="42" spans="9:17" ht="15.75" thickBot="1" x14ac:dyDescent="0.3">
      <c r="I42" s="66"/>
      <c r="J42" s="31" t="s">
        <v>17</v>
      </c>
      <c r="K42" s="32">
        <v>104.28</v>
      </c>
      <c r="L42" s="32">
        <v>177.54000000000002</v>
      </c>
      <c r="M42" s="32">
        <v>264.303</v>
      </c>
      <c r="N42" s="32">
        <v>11.3</v>
      </c>
      <c r="O42" s="36">
        <f t="shared" si="1"/>
        <v>557.423</v>
      </c>
    </row>
    <row r="46" spans="9:17" x14ac:dyDescent="0.25">
      <c r="O46" s="25"/>
      <c r="P46" s="19"/>
      <c r="Q46" s="16"/>
    </row>
    <row r="47" spans="9:17" x14ac:dyDescent="0.25">
      <c r="O47" s="26"/>
      <c r="P47" s="21"/>
      <c r="Q47" s="17"/>
    </row>
    <row r="48" spans="9:17" x14ac:dyDescent="0.25">
      <c r="O48" s="25"/>
      <c r="P48" s="19"/>
      <c r="Q48" s="16"/>
    </row>
    <row r="49" spans="15:17" x14ac:dyDescent="0.25">
      <c r="O49" s="26"/>
      <c r="P49" s="21"/>
      <c r="Q49" s="17"/>
    </row>
  </sheetData>
  <mergeCells count="12">
    <mergeCell ref="I39:I42"/>
    <mergeCell ref="B1:G1"/>
    <mergeCell ref="I3:I6"/>
    <mergeCell ref="I1:O1"/>
    <mergeCell ref="I7:I10"/>
    <mergeCell ref="I11:I14"/>
    <mergeCell ref="I15:I18"/>
    <mergeCell ref="I19:I22"/>
    <mergeCell ref="I23:I26"/>
    <mergeCell ref="I27:I30"/>
    <mergeCell ref="I31:I34"/>
    <mergeCell ref="I35:I3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tabSelected="1" zoomScaleNormal="100" workbookViewId="0"/>
  </sheetViews>
  <sheetFormatPr baseColWidth="10" defaultRowHeight="15" x14ac:dyDescent="0.25"/>
  <cols>
    <col min="1" max="1" width="12.140625" style="6" customWidth="1"/>
    <col min="2" max="2" width="10.85546875" style="6"/>
    <col min="3" max="3" width="14.140625" style="5" bestFit="1" customWidth="1"/>
    <col min="4" max="4" width="14.140625" style="43" bestFit="1" customWidth="1"/>
    <col min="5" max="5" width="14.140625" style="5" bestFit="1" customWidth="1"/>
    <col min="6" max="6" width="14.7109375" style="5" bestFit="1" customWidth="1"/>
    <col min="7" max="8" width="16.42578125" style="55" customWidth="1"/>
    <col min="9" max="9" width="25.28515625" style="55" bestFit="1" customWidth="1"/>
    <col min="10" max="10" width="7.5703125" style="55" bestFit="1" customWidth="1"/>
  </cols>
  <sheetData>
    <row r="1" spans="1:11" x14ac:dyDescent="0.25">
      <c r="A1" s="24" t="s">
        <v>39</v>
      </c>
      <c r="B1" s="24" t="s">
        <v>40</v>
      </c>
      <c r="C1" s="22" t="s">
        <v>47</v>
      </c>
      <c r="D1" s="22" t="s">
        <v>41</v>
      </c>
      <c r="E1" s="22" t="s">
        <v>48</v>
      </c>
      <c r="F1" s="53" t="s">
        <v>54</v>
      </c>
      <c r="G1" s="53" t="s">
        <v>51</v>
      </c>
      <c r="H1" s="22" t="s">
        <v>60</v>
      </c>
      <c r="I1" s="22" t="s">
        <v>59</v>
      </c>
      <c r="J1" s="22" t="s">
        <v>61</v>
      </c>
    </row>
    <row r="2" spans="1:11" x14ac:dyDescent="0.25">
      <c r="A2" s="24" t="s">
        <v>20</v>
      </c>
      <c r="B2" s="24">
        <v>139.29499999999999</v>
      </c>
      <c r="C2" s="22">
        <v>4</v>
      </c>
      <c r="D2" s="23">
        <v>11233328.880000001</v>
      </c>
      <c r="E2" s="23">
        <v>8104846.79</v>
      </c>
      <c r="F2" s="53">
        <f>+D2/B2/C2</f>
        <v>20161.041099824117</v>
      </c>
      <c r="G2" s="53">
        <f>+E2/B2/C2</f>
        <v>14546.191159050937</v>
      </c>
      <c r="H2" s="22">
        <f>16.2+3.8+10.8+21.15+45.72+0.25+1.35+9+6.6+16.2+5+4.7</f>
        <v>140.76999999999998</v>
      </c>
      <c r="I2" s="59">
        <f t="shared" ref="I2:I4" si="0">+E2/H2/C2</f>
        <v>14393.774934289979</v>
      </c>
      <c r="J2" s="59" t="s">
        <v>57</v>
      </c>
    </row>
    <row r="3" spans="1:11" x14ac:dyDescent="0.25">
      <c r="A3" s="24" t="s">
        <v>21</v>
      </c>
      <c r="B3" s="24">
        <v>142.24</v>
      </c>
      <c r="C3" s="22">
        <v>3</v>
      </c>
      <c r="D3" s="23">
        <v>13513279.98</v>
      </c>
      <c r="E3" s="23">
        <v>10512572.609999999</v>
      </c>
      <c r="F3" s="53">
        <f t="shared" ref="F3:F21" si="1">+D3/B3/C3</f>
        <v>31667.791479190098</v>
      </c>
      <c r="G3" s="53">
        <f t="shared" ref="G3:G21" si="2">+E3/B3/C3</f>
        <v>24635.762584364449</v>
      </c>
      <c r="H3" s="22">
        <v>129.38</v>
      </c>
      <c r="I3" s="59">
        <f t="shared" si="0"/>
        <v>27084.486551244394</v>
      </c>
      <c r="J3" s="59" t="s">
        <v>57</v>
      </c>
    </row>
    <row r="4" spans="1:11" x14ac:dyDescent="0.25">
      <c r="A4" s="24" t="s">
        <v>22</v>
      </c>
      <c r="B4" s="24">
        <v>84.926000000000002</v>
      </c>
      <c r="C4" s="22">
        <v>3</v>
      </c>
      <c r="D4" s="23">
        <v>5663596.1699999999</v>
      </c>
      <c r="E4" s="23">
        <v>4050603.97</v>
      </c>
      <c r="F4" s="53">
        <f t="shared" si="1"/>
        <v>22229.533829451524</v>
      </c>
      <c r="G4" s="53">
        <f t="shared" si="2"/>
        <v>15898.562552496684</v>
      </c>
      <c r="H4" s="22">
        <v>84.9</v>
      </c>
      <c r="I4" s="59">
        <f t="shared" si="0"/>
        <v>15903.431370239496</v>
      </c>
      <c r="J4" s="59" t="s">
        <v>58</v>
      </c>
    </row>
    <row r="5" spans="1:11" x14ac:dyDescent="0.25">
      <c r="A5" s="51" t="s">
        <v>23</v>
      </c>
      <c r="B5" s="47">
        <v>234.37</v>
      </c>
      <c r="C5" s="48">
        <v>2</v>
      </c>
      <c r="D5" s="49">
        <v>27921171.079999998</v>
      </c>
      <c r="E5" s="50">
        <v>21778513.440000001</v>
      </c>
      <c r="F5" s="53">
        <f t="shared" si="1"/>
        <v>59566.435721295384</v>
      </c>
      <c r="G5" s="54">
        <f t="shared" si="2"/>
        <v>46461.819857490293</v>
      </c>
      <c r="H5" s="22">
        <v>85</v>
      </c>
      <c r="I5" s="59">
        <f>+E5/H5/C5</f>
        <v>128108.9025882353</v>
      </c>
      <c r="J5" s="59" t="s">
        <v>56</v>
      </c>
      <c r="K5" s="46" t="s">
        <v>46</v>
      </c>
    </row>
    <row r="6" spans="1:11" x14ac:dyDescent="0.25">
      <c r="A6" s="24" t="s">
        <v>24</v>
      </c>
      <c r="B6" s="24">
        <v>79.590999999999994</v>
      </c>
      <c r="C6" s="22">
        <v>3</v>
      </c>
      <c r="D6" s="23">
        <v>18569155.559999999</v>
      </c>
      <c r="E6" s="45">
        <v>13501515.09</v>
      </c>
      <c r="F6" s="53">
        <f t="shared" si="1"/>
        <v>77769.075900541517</v>
      </c>
      <c r="G6" s="53">
        <f t="shared" si="2"/>
        <v>56545.401238833547</v>
      </c>
      <c r="H6" s="22">
        <v>79.599999999999994</v>
      </c>
      <c r="I6" s="59">
        <f t="shared" ref="I6:I20" si="3">+E6/H6/C6</f>
        <v>56539.007914572867</v>
      </c>
      <c r="J6" s="59" t="s">
        <v>58</v>
      </c>
    </row>
    <row r="7" spans="1:11" x14ac:dyDescent="0.25">
      <c r="A7" s="24" t="s">
        <v>25</v>
      </c>
      <c r="B7" s="24">
        <v>163.77699999999999</v>
      </c>
      <c r="C7" s="22">
        <v>3</v>
      </c>
      <c r="D7" s="23">
        <v>10991400.27</v>
      </c>
      <c r="E7" s="45">
        <v>8610233.4199999999</v>
      </c>
      <c r="F7" s="53">
        <f t="shared" si="1"/>
        <v>22370.663096771834</v>
      </c>
      <c r="G7" s="53">
        <f t="shared" si="2"/>
        <v>17524.303209038309</v>
      </c>
      <c r="H7" s="22">
        <v>163.77000000000001</v>
      </c>
      <c r="I7" s="59">
        <f t="shared" si="3"/>
        <v>17525.052248071483</v>
      </c>
      <c r="J7" s="59" t="s">
        <v>57</v>
      </c>
    </row>
    <row r="8" spans="1:11" x14ac:dyDescent="0.25">
      <c r="A8" s="24" t="s">
        <v>26</v>
      </c>
      <c r="B8" s="24">
        <v>164.53299999999999</v>
      </c>
      <c r="C8" s="22">
        <v>3</v>
      </c>
      <c r="D8" s="23">
        <v>12546136.68</v>
      </c>
      <c r="E8" s="45">
        <v>8686945.0399999991</v>
      </c>
      <c r="F8" s="53">
        <f t="shared" si="1"/>
        <v>25417.670376155544</v>
      </c>
      <c r="G8" s="53">
        <f t="shared" si="2"/>
        <v>17599.194974057889</v>
      </c>
      <c r="H8" s="22">
        <v>164.5</v>
      </c>
      <c r="I8" s="59">
        <f t="shared" si="3"/>
        <v>17602.725511651468</v>
      </c>
      <c r="J8" s="59" t="s">
        <v>58</v>
      </c>
    </row>
    <row r="9" spans="1:11" x14ac:dyDescent="0.25">
      <c r="A9" s="24" t="s">
        <v>27</v>
      </c>
      <c r="B9" s="24">
        <v>231.119</v>
      </c>
      <c r="C9" s="22">
        <v>3</v>
      </c>
      <c r="D9" s="23">
        <v>16724415.359999999</v>
      </c>
      <c r="E9" s="45">
        <v>12623788.51</v>
      </c>
      <c r="F9" s="53">
        <f t="shared" si="1"/>
        <v>24120.929564423521</v>
      </c>
      <c r="G9" s="53">
        <f t="shared" si="2"/>
        <v>18206.765793090715</v>
      </c>
      <c r="H9" s="22">
        <v>100</v>
      </c>
      <c r="I9" s="59">
        <f t="shared" si="3"/>
        <v>42079.295033333336</v>
      </c>
      <c r="J9" s="59" t="s">
        <v>56</v>
      </c>
    </row>
    <row r="10" spans="1:11" x14ac:dyDescent="0.25">
      <c r="A10" s="51" t="s">
        <v>28</v>
      </c>
      <c r="B10" s="47">
        <v>156.33000000000001</v>
      </c>
      <c r="C10" s="48">
        <v>2</v>
      </c>
      <c r="D10" s="49">
        <v>15561781.539999999</v>
      </c>
      <c r="E10" s="50">
        <v>11856521.359999999</v>
      </c>
      <c r="F10" s="53">
        <f t="shared" si="1"/>
        <v>49772.217552613052</v>
      </c>
      <c r="G10" s="54">
        <f t="shared" si="2"/>
        <v>37921.452568285036</v>
      </c>
      <c r="H10" s="22">
        <f>181-120.5</f>
        <v>60.5</v>
      </c>
      <c r="I10" s="59">
        <f t="shared" si="3"/>
        <v>97987.779834710745</v>
      </c>
      <c r="J10" s="59" t="s">
        <v>56</v>
      </c>
      <c r="K10" s="46" t="s">
        <v>45</v>
      </c>
    </row>
    <row r="11" spans="1:11" x14ac:dyDescent="0.25">
      <c r="A11" s="24" t="s">
        <v>29</v>
      </c>
      <c r="B11" s="24">
        <v>70.394999999999996</v>
      </c>
      <c r="C11" s="22">
        <v>3</v>
      </c>
      <c r="D11" s="23">
        <v>16503011.460000001</v>
      </c>
      <c r="E11" s="45">
        <v>13058603.550000001</v>
      </c>
      <c r="F11" s="53">
        <f t="shared" si="1"/>
        <v>78144.808864265928</v>
      </c>
      <c r="G11" s="53">
        <f t="shared" si="2"/>
        <v>61834.900916258259</v>
      </c>
      <c r="H11" s="22">
        <f>10.6+34.52+1.17+5.38+1+16.38</f>
        <v>69.050000000000011</v>
      </c>
      <c r="I11" s="59">
        <f t="shared" si="3"/>
        <v>63039.360608254879</v>
      </c>
      <c r="J11" s="59" t="s">
        <v>57</v>
      </c>
    </row>
    <row r="12" spans="1:11" x14ac:dyDescent="0.25">
      <c r="A12" s="24" t="s">
        <v>30</v>
      </c>
      <c r="B12" s="24">
        <f>173.521+11.651</f>
        <v>185.172</v>
      </c>
      <c r="C12" s="22">
        <v>3</v>
      </c>
      <c r="D12" s="23">
        <v>28441217.940000001</v>
      </c>
      <c r="E12" s="45">
        <v>18996398.010000002</v>
      </c>
      <c r="F12" s="53">
        <f t="shared" si="1"/>
        <v>51197.837578035564</v>
      </c>
      <c r="G12" s="53">
        <f t="shared" si="2"/>
        <v>34195.951169723288</v>
      </c>
      <c r="H12" s="22">
        <v>75.8</v>
      </c>
      <c r="I12" s="59">
        <f t="shared" si="3"/>
        <v>83537.370316622706</v>
      </c>
      <c r="J12" s="59" t="s">
        <v>56</v>
      </c>
    </row>
    <row r="13" spans="1:11" x14ac:dyDescent="0.25">
      <c r="A13" s="24" t="s">
        <v>31</v>
      </c>
      <c r="B13" s="24">
        <v>166.947</v>
      </c>
      <c r="C13" s="22">
        <v>3</v>
      </c>
      <c r="D13" s="23">
        <v>20073162.960000001</v>
      </c>
      <c r="E13" s="45">
        <v>17228044.120000001</v>
      </c>
      <c r="F13" s="53">
        <f t="shared" si="1"/>
        <v>40078.913188017752</v>
      </c>
      <c r="G13" s="53">
        <f t="shared" si="2"/>
        <v>34398.230416439554</v>
      </c>
      <c r="H13" s="22">
        <v>64.8</v>
      </c>
      <c r="I13" s="59">
        <f t="shared" si="3"/>
        <v>88621.626131687255</v>
      </c>
      <c r="J13" s="59" t="s">
        <v>56</v>
      </c>
    </row>
    <row r="14" spans="1:11" x14ac:dyDescent="0.25">
      <c r="A14" s="51" t="s">
        <v>32</v>
      </c>
      <c r="B14" s="47">
        <v>168.143</v>
      </c>
      <c r="C14" s="48">
        <v>2</v>
      </c>
      <c r="D14" s="49">
        <v>21304500.32</v>
      </c>
      <c r="E14" s="50">
        <v>16276635.65</v>
      </c>
      <c r="F14" s="53">
        <f t="shared" si="1"/>
        <v>63352.326055797741</v>
      </c>
      <c r="G14" s="54">
        <f t="shared" si="2"/>
        <v>48401.169391529831</v>
      </c>
      <c r="H14" s="22">
        <f>147.5-85</f>
        <v>62.5</v>
      </c>
      <c r="I14" s="59">
        <f t="shared" si="3"/>
        <v>130213.0852</v>
      </c>
      <c r="J14" s="59" t="s">
        <v>56</v>
      </c>
      <c r="K14" s="46" t="s">
        <v>42</v>
      </c>
    </row>
    <row r="15" spans="1:11" x14ac:dyDescent="0.25">
      <c r="A15" s="51" t="s">
        <v>33</v>
      </c>
      <c r="B15" s="47">
        <v>181.38</v>
      </c>
      <c r="C15" s="48">
        <v>2</v>
      </c>
      <c r="D15" s="49">
        <v>21225750.670000002</v>
      </c>
      <c r="E15" s="50">
        <v>16532792.66</v>
      </c>
      <c r="F15" s="53">
        <f t="shared" si="1"/>
        <v>58511.827847612753</v>
      </c>
      <c r="G15" s="54">
        <f t="shared" si="2"/>
        <v>45575.015602602274</v>
      </c>
      <c r="H15" s="22">
        <f>207.5-147.5</f>
        <v>60</v>
      </c>
      <c r="I15" s="59">
        <f t="shared" si="3"/>
        <v>137773.27216666666</v>
      </c>
      <c r="J15" s="59" t="s">
        <v>56</v>
      </c>
      <c r="K15" s="46" t="s">
        <v>43</v>
      </c>
    </row>
    <row r="16" spans="1:11" x14ac:dyDescent="0.25">
      <c r="A16" s="51" t="s">
        <v>49</v>
      </c>
      <c r="B16" s="47"/>
      <c r="C16" s="48">
        <v>2</v>
      </c>
      <c r="D16" s="56"/>
      <c r="E16" s="52">
        <v>7748543.3399999999</v>
      </c>
      <c r="F16" s="53"/>
      <c r="G16" s="54"/>
      <c r="H16" s="22"/>
      <c r="I16" s="59"/>
      <c r="J16" s="59"/>
      <c r="K16" s="46" t="s">
        <v>50</v>
      </c>
    </row>
    <row r="17" spans="1:11" x14ac:dyDescent="0.25">
      <c r="A17" s="24" t="s">
        <v>34</v>
      </c>
      <c r="B17" s="24">
        <v>247.864</v>
      </c>
      <c r="C17" s="22">
        <v>4</v>
      </c>
      <c r="D17" s="23">
        <v>20451947.079999998</v>
      </c>
      <c r="E17" s="45">
        <v>14747899</v>
      </c>
      <c r="F17" s="53">
        <f t="shared" si="1"/>
        <v>20628.194372720522</v>
      </c>
      <c r="G17" s="53">
        <f t="shared" si="2"/>
        <v>14874.990922441339</v>
      </c>
      <c r="H17" s="22">
        <f>196.159</f>
        <v>196.15899999999999</v>
      </c>
      <c r="I17" s="59">
        <f t="shared" si="3"/>
        <v>18795.848011052258</v>
      </c>
      <c r="J17" s="59" t="s">
        <v>57</v>
      </c>
    </row>
    <row r="18" spans="1:11" x14ac:dyDescent="0.25">
      <c r="A18" s="24" t="s">
        <v>35</v>
      </c>
      <c r="B18" s="24">
        <v>156.12</v>
      </c>
      <c r="C18" s="22">
        <v>3</v>
      </c>
      <c r="D18" s="23">
        <v>9262541.6400000006</v>
      </c>
      <c r="E18" s="45">
        <v>6865671.4100000001</v>
      </c>
      <c r="F18" s="53">
        <f t="shared" si="1"/>
        <v>19776.542915705868</v>
      </c>
      <c r="G18" s="53">
        <f t="shared" si="2"/>
        <v>14658.961930993253</v>
      </c>
      <c r="H18" s="22">
        <v>124.46</v>
      </c>
      <c r="I18" s="59">
        <f t="shared" si="3"/>
        <v>18387.892790186943</v>
      </c>
      <c r="J18" s="59" t="s">
        <v>57</v>
      </c>
    </row>
    <row r="19" spans="1:11" x14ac:dyDescent="0.25">
      <c r="A19" s="24" t="s">
        <v>36</v>
      </c>
      <c r="B19" s="24">
        <v>106.97199999999999</v>
      </c>
      <c r="C19" s="22">
        <v>3</v>
      </c>
      <c r="D19" s="23">
        <v>6535740.6900000004</v>
      </c>
      <c r="E19" s="45">
        <v>4828733.45</v>
      </c>
      <c r="F19" s="53">
        <f t="shared" si="1"/>
        <v>20365.892289571104</v>
      </c>
      <c r="G19" s="53">
        <f t="shared" si="2"/>
        <v>15046.720792980095</v>
      </c>
      <c r="H19" s="22">
        <v>106.97</v>
      </c>
      <c r="I19" s="59">
        <f t="shared" si="3"/>
        <v>15047.002118974167</v>
      </c>
      <c r="J19" s="59" t="s">
        <v>58</v>
      </c>
    </row>
    <row r="20" spans="1:11" x14ac:dyDescent="0.25">
      <c r="A20" s="24" t="s">
        <v>37</v>
      </c>
      <c r="B20" s="24">
        <v>194.88200000000001</v>
      </c>
      <c r="C20" s="22">
        <v>2</v>
      </c>
      <c r="D20" s="23">
        <v>12554031.74</v>
      </c>
      <c r="E20" s="45">
        <v>8781927.1500000004</v>
      </c>
      <c r="F20" s="53">
        <f t="shared" si="1"/>
        <v>32209.315739780996</v>
      </c>
      <c r="G20" s="53">
        <f t="shared" si="2"/>
        <v>22531.396306482897</v>
      </c>
      <c r="H20" s="53">
        <f>344-258.5</f>
        <v>85.5</v>
      </c>
      <c r="I20" s="59">
        <f t="shared" si="3"/>
        <v>51356.299122807017</v>
      </c>
      <c r="J20" s="59" t="s">
        <v>56</v>
      </c>
    </row>
    <row r="21" spans="1:11" x14ac:dyDescent="0.25">
      <c r="A21" s="51" t="s">
        <v>38</v>
      </c>
      <c r="B21" s="47">
        <v>252.833</v>
      </c>
      <c r="C21" s="48">
        <v>2</v>
      </c>
      <c r="D21" s="49">
        <v>24405934.859999999</v>
      </c>
      <c r="E21" s="49">
        <v>24824972.98</v>
      </c>
      <c r="F21" s="53">
        <f t="shared" si="1"/>
        <v>48264.931516060009</v>
      </c>
      <c r="G21" s="54">
        <f t="shared" si="2"/>
        <v>49093.617091123393</v>
      </c>
      <c r="H21" s="22">
        <f>258.5-207+232-181</f>
        <v>102.5</v>
      </c>
      <c r="I21" s="59">
        <f>+E20/H21/C20</f>
        <v>42838.669024390249</v>
      </c>
      <c r="J21" s="59" t="s">
        <v>56</v>
      </c>
      <c r="K21" s="46" t="s">
        <v>44</v>
      </c>
    </row>
    <row r="26" spans="1:11" x14ac:dyDescent="0.25">
      <c r="A26" s="6" t="s">
        <v>55</v>
      </c>
      <c r="B26" s="6" t="str">
        <f>B1</f>
        <v>km-eq</v>
      </c>
      <c r="C26" s="5" t="str">
        <f>D1</f>
        <v>Licitación</v>
      </c>
      <c r="D26" s="43" t="str">
        <f>E1</f>
        <v>Adjudicación (€)</v>
      </c>
    </row>
    <row r="27" spans="1:11" x14ac:dyDescent="0.25">
      <c r="A27" s="24" t="s">
        <v>20</v>
      </c>
      <c r="B27" s="44">
        <f t="shared" ref="B27:B39" si="4">B2</f>
        <v>139.29499999999999</v>
      </c>
      <c r="C27" s="57">
        <f t="shared" ref="C27:D40" si="5">D2</f>
        <v>11233328.880000001</v>
      </c>
      <c r="D27" s="57">
        <f t="shared" si="5"/>
        <v>8104846.79</v>
      </c>
      <c r="F27" s="57"/>
    </row>
    <row r="28" spans="1:11" x14ac:dyDescent="0.25">
      <c r="A28" s="24" t="s">
        <v>21</v>
      </c>
      <c r="B28" s="44">
        <f t="shared" si="4"/>
        <v>142.24</v>
      </c>
      <c r="C28" s="57">
        <f t="shared" si="5"/>
        <v>13513279.98</v>
      </c>
      <c r="D28" s="57">
        <f t="shared" si="5"/>
        <v>10512572.609999999</v>
      </c>
      <c r="F28" s="57"/>
    </row>
    <row r="29" spans="1:11" x14ac:dyDescent="0.25">
      <c r="A29" s="24" t="s">
        <v>22</v>
      </c>
      <c r="B29" s="44">
        <f t="shared" si="4"/>
        <v>84.926000000000002</v>
      </c>
      <c r="C29" s="57">
        <f t="shared" si="5"/>
        <v>5663596.1699999999</v>
      </c>
      <c r="D29" s="57">
        <f t="shared" si="5"/>
        <v>4050603.97</v>
      </c>
      <c r="F29" s="57"/>
    </row>
    <row r="30" spans="1:11" x14ac:dyDescent="0.25">
      <c r="A30" s="51" t="s">
        <v>23</v>
      </c>
      <c r="B30" s="44">
        <f t="shared" si="4"/>
        <v>234.37</v>
      </c>
      <c r="C30" s="57">
        <f t="shared" si="5"/>
        <v>27921171.079999998</v>
      </c>
      <c r="D30" s="57">
        <f t="shared" si="5"/>
        <v>21778513.440000001</v>
      </c>
      <c r="F30" s="57"/>
    </row>
    <row r="31" spans="1:11" x14ac:dyDescent="0.25">
      <c r="A31" s="24" t="s">
        <v>24</v>
      </c>
      <c r="B31" s="44">
        <f t="shared" si="4"/>
        <v>79.590999999999994</v>
      </c>
      <c r="C31" s="57">
        <f t="shared" si="5"/>
        <v>18569155.559999999</v>
      </c>
      <c r="D31" s="57">
        <f t="shared" si="5"/>
        <v>13501515.09</v>
      </c>
      <c r="F31" s="57"/>
    </row>
    <row r="32" spans="1:11" x14ac:dyDescent="0.25">
      <c r="A32" s="24" t="s">
        <v>25</v>
      </c>
      <c r="B32" s="44">
        <f t="shared" si="4"/>
        <v>163.77699999999999</v>
      </c>
      <c r="C32" s="57">
        <f t="shared" si="5"/>
        <v>10991400.27</v>
      </c>
      <c r="D32" s="57">
        <f t="shared" si="5"/>
        <v>8610233.4199999999</v>
      </c>
      <c r="F32" s="57"/>
    </row>
    <row r="33" spans="1:6" x14ac:dyDescent="0.25">
      <c r="A33" s="24" t="s">
        <v>26</v>
      </c>
      <c r="B33" s="44">
        <f t="shared" si="4"/>
        <v>164.53299999999999</v>
      </c>
      <c r="C33" s="57">
        <f t="shared" si="5"/>
        <v>12546136.68</v>
      </c>
      <c r="D33" s="57">
        <f t="shared" si="5"/>
        <v>8686945.0399999991</v>
      </c>
      <c r="F33" s="57"/>
    </row>
    <row r="34" spans="1:6" x14ac:dyDescent="0.25">
      <c r="A34" s="24" t="s">
        <v>27</v>
      </c>
      <c r="B34" s="44">
        <f t="shared" si="4"/>
        <v>231.119</v>
      </c>
      <c r="C34" s="57">
        <f t="shared" si="5"/>
        <v>16724415.359999999</v>
      </c>
      <c r="D34" s="57">
        <f t="shared" si="5"/>
        <v>12623788.51</v>
      </c>
      <c r="F34" s="57"/>
    </row>
    <row r="35" spans="1:6" x14ac:dyDescent="0.25">
      <c r="A35" s="51" t="s">
        <v>28</v>
      </c>
      <c r="B35" s="44">
        <f t="shared" si="4"/>
        <v>156.33000000000001</v>
      </c>
      <c r="C35" s="57">
        <f t="shared" si="5"/>
        <v>15561781.539999999</v>
      </c>
      <c r="D35" s="57">
        <f t="shared" si="5"/>
        <v>11856521.359999999</v>
      </c>
      <c r="F35" s="57"/>
    </row>
    <row r="36" spans="1:6" x14ac:dyDescent="0.25">
      <c r="A36" s="24" t="s">
        <v>29</v>
      </c>
      <c r="B36" s="44">
        <f t="shared" si="4"/>
        <v>70.394999999999996</v>
      </c>
      <c r="C36" s="57">
        <f t="shared" si="5"/>
        <v>16503011.460000001</v>
      </c>
      <c r="D36" s="57">
        <f t="shared" si="5"/>
        <v>13058603.550000001</v>
      </c>
      <c r="F36" s="57"/>
    </row>
    <row r="37" spans="1:6" x14ac:dyDescent="0.25">
      <c r="A37" s="24" t="s">
        <v>30</v>
      </c>
      <c r="B37" s="44">
        <f t="shared" si="4"/>
        <v>185.172</v>
      </c>
      <c r="C37" s="57">
        <f t="shared" si="5"/>
        <v>28441217.940000001</v>
      </c>
      <c r="D37" s="57">
        <f t="shared" si="5"/>
        <v>18996398.010000002</v>
      </c>
      <c r="F37" s="57"/>
    </row>
    <row r="38" spans="1:6" x14ac:dyDescent="0.25">
      <c r="A38" s="24" t="s">
        <v>31</v>
      </c>
      <c r="B38" s="44">
        <f t="shared" si="4"/>
        <v>166.947</v>
      </c>
      <c r="C38" s="57">
        <f t="shared" si="5"/>
        <v>20073162.960000001</v>
      </c>
      <c r="D38" s="57">
        <f t="shared" si="5"/>
        <v>17228044.120000001</v>
      </c>
      <c r="F38" s="57"/>
    </row>
    <row r="39" spans="1:6" x14ac:dyDescent="0.25">
      <c r="A39" s="51" t="s">
        <v>32</v>
      </c>
      <c r="B39" s="44">
        <f t="shared" si="4"/>
        <v>168.143</v>
      </c>
      <c r="C39" s="57">
        <f t="shared" si="5"/>
        <v>21304500.32</v>
      </c>
      <c r="D39" s="57">
        <f t="shared" si="5"/>
        <v>16276635.65</v>
      </c>
      <c r="F39" s="57"/>
    </row>
    <row r="40" spans="1:6" x14ac:dyDescent="0.25">
      <c r="A40" s="51" t="s">
        <v>33</v>
      </c>
      <c r="B40" s="44">
        <f>B15</f>
        <v>181.38</v>
      </c>
      <c r="C40" s="57">
        <f t="shared" si="5"/>
        <v>21225750.670000002</v>
      </c>
      <c r="D40" s="57">
        <f t="shared" si="5"/>
        <v>16532792.66</v>
      </c>
      <c r="F40" s="57"/>
    </row>
    <row r="41" spans="1:6" x14ac:dyDescent="0.25">
      <c r="A41" s="24" t="s">
        <v>34</v>
      </c>
      <c r="B41" s="44">
        <f>B17</f>
        <v>247.864</v>
      </c>
      <c r="C41" s="57">
        <f t="shared" ref="C41:D45" si="6">D17</f>
        <v>20451947.079999998</v>
      </c>
      <c r="D41" s="57">
        <f t="shared" si="6"/>
        <v>14747899</v>
      </c>
      <c r="F41" s="57"/>
    </row>
    <row r="42" spans="1:6" x14ac:dyDescent="0.25">
      <c r="A42" s="24" t="s">
        <v>35</v>
      </c>
      <c r="B42" s="44">
        <f>B18</f>
        <v>156.12</v>
      </c>
      <c r="C42" s="57">
        <f t="shared" si="6"/>
        <v>9262541.6400000006</v>
      </c>
      <c r="D42" s="57">
        <f t="shared" si="6"/>
        <v>6865671.4100000001</v>
      </c>
      <c r="F42" s="57"/>
    </row>
    <row r="43" spans="1:6" x14ac:dyDescent="0.25">
      <c r="A43" s="24" t="s">
        <v>36</v>
      </c>
      <c r="B43" s="44">
        <f>B19</f>
        <v>106.97199999999999</v>
      </c>
      <c r="C43" s="57">
        <f t="shared" si="6"/>
        <v>6535740.6900000004</v>
      </c>
      <c r="D43" s="57">
        <f t="shared" si="6"/>
        <v>4828733.45</v>
      </c>
      <c r="F43" s="57"/>
    </row>
    <row r="44" spans="1:6" x14ac:dyDescent="0.25">
      <c r="A44" s="24" t="s">
        <v>37</v>
      </c>
      <c r="B44" s="44">
        <f>B20</f>
        <v>194.88200000000001</v>
      </c>
      <c r="C44" s="57">
        <f t="shared" si="6"/>
        <v>12554031.74</v>
      </c>
      <c r="D44" s="57">
        <f t="shared" si="6"/>
        <v>8781927.1500000004</v>
      </c>
      <c r="F44" s="57"/>
    </row>
    <row r="45" spans="1:6" x14ac:dyDescent="0.25">
      <c r="A45" s="51" t="s">
        <v>38</v>
      </c>
      <c r="B45" s="44">
        <f>B21</f>
        <v>252.833</v>
      </c>
      <c r="C45" s="57">
        <f t="shared" si="6"/>
        <v>24405934.859999999</v>
      </c>
      <c r="D45" s="57">
        <f t="shared" si="6"/>
        <v>24824972.98</v>
      </c>
      <c r="F45" s="57"/>
    </row>
    <row r="48" spans="1:6" x14ac:dyDescent="0.25">
      <c r="B48" s="6" t="str">
        <f>B26</f>
        <v>km-eq</v>
      </c>
      <c r="C48" s="5" t="s">
        <v>53</v>
      </c>
      <c r="D48" s="53" t="s">
        <v>52</v>
      </c>
    </row>
    <row r="49" spans="1:4" x14ac:dyDescent="0.25">
      <c r="A49" s="24" t="s">
        <v>20</v>
      </c>
      <c r="B49" s="44">
        <f t="shared" ref="B49:B67" si="7">B27</f>
        <v>139.29499999999999</v>
      </c>
      <c r="C49" s="58">
        <v>20161.041099824117</v>
      </c>
      <c r="D49" s="58">
        <v>14546.191159050937</v>
      </c>
    </row>
    <row r="50" spans="1:4" x14ac:dyDescent="0.25">
      <c r="A50" s="24" t="s">
        <v>21</v>
      </c>
      <c r="B50" s="44">
        <f t="shared" si="7"/>
        <v>142.24</v>
      </c>
      <c r="C50" s="58">
        <v>31667.791479190098</v>
      </c>
      <c r="D50" s="58">
        <v>24635.762584364449</v>
      </c>
    </row>
    <row r="51" spans="1:4" x14ac:dyDescent="0.25">
      <c r="A51" s="24" t="s">
        <v>22</v>
      </c>
      <c r="B51" s="44">
        <f t="shared" si="7"/>
        <v>84.926000000000002</v>
      </c>
      <c r="C51" s="58">
        <v>22229.533829451524</v>
      </c>
      <c r="D51" s="58">
        <v>15898.562552496684</v>
      </c>
    </row>
    <row r="52" spans="1:4" x14ac:dyDescent="0.25">
      <c r="A52" s="51" t="s">
        <v>23</v>
      </c>
      <c r="B52" s="44">
        <f t="shared" si="7"/>
        <v>234.37</v>
      </c>
      <c r="C52" s="58">
        <v>59566.435721295384</v>
      </c>
      <c r="D52" s="58">
        <v>46461.819857490293</v>
      </c>
    </row>
    <row r="53" spans="1:4" x14ac:dyDescent="0.25">
      <c r="A53" s="24" t="s">
        <v>24</v>
      </c>
      <c r="B53" s="44">
        <f t="shared" si="7"/>
        <v>79.590999999999994</v>
      </c>
      <c r="C53" s="58">
        <v>77769.075900541517</v>
      </c>
      <c r="D53" s="58">
        <v>56545.401238833547</v>
      </c>
    </row>
    <row r="54" spans="1:4" x14ac:dyDescent="0.25">
      <c r="A54" s="24" t="s">
        <v>25</v>
      </c>
      <c r="B54" s="44">
        <f t="shared" si="7"/>
        <v>163.77699999999999</v>
      </c>
      <c r="C54" s="58">
        <v>22370.663096771834</v>
      </c>
      <c r="D54" s="58">
        <v>17524.303209038309</v>
      </c>
    </row>
    <row r="55" spans="1:4" x14ac:dyDescent="0.25">
      <c r="A55" s="24" t="s">
        <v>26</v>
      </c>
      <c r="B55" s="44">
        <f t="shared" si="7"/>
        <v>164.53299999999999</v>
      </c>
      <c r="C55" s="58">
        <v>25417.670376155544</v>
      </c>
      <c r="D55" s="58">
        <v>17599.194974057889</v>
      </c>
    </row>
    <row r="56" spans="1:4" x14ac:dyDescent="0.25">
      <c r="A56" s="24" t="s">
        <v>27</v>
      </c>
      <c r="B56" s="44">
        <f t="shared" si="7"/>
        <v>231.119</v>
      </c>
      <c r="C56" s="58">
        <v>24120.929564423521</v>
      </c>
      <c r="D56" s="58">
        <v>18206.765793090715</v>
      </c>
    </row>
    <row r="57" spans="1:4" x14ac:dyDescent="0.25">
      <c r="A57" s="51" t="s">
        <v>28</v>
      </c>
      <c r="B57" s="44">
        <f t="shared" si="7"/>
        <v>156.33000000000001</v>
      </c>
      <c r="C57" s="58">
        <v>49772.217552613052</v>
      </c>
      <c r="D57" s="58">
        <v>37921.452568285036</v>
      </c>
    </row>
    <row r="58" spans="1:4" x14ac:dyDescent="0.25">
      <c r="A58" s="24" t="s">
        <v>29</v>
      </c>
      <c r="B58" s="44">
        <f t="shared" si="7"/>
        <v>70.394999999999996</v>
      </c>
      <c r="C58" s="58">
        <v>78144.808864265928</v>
      </c>
      <c r="D58" s="58">
        <v>61834.900916258259</v>
      </c>
    </row>
    <row r="59" spans="1:4" x14ac:dyDescent="0.25">
      <c r="A59" s="24" t="s">
        <v>30</v>
      </c>
      <c r="B59" s="44">
        <f t="shared" si="7"/>
        <v>185.172</v>
      </c>
      <c r="C59" s="58">
        <v>51197.837578035564</v>
      </c>
      <c r="D59" s="58">
        <v>34195.951169723288</v>
      </c>
    </row>
    <row r="60" spans="1:4" x14ac:dyDescent="0.25">
      <c r="A60" s="24" t="s">
        <v>31</v>
      </c>
      <c r="B60" s="44">
        <f t="shared" si="7"/>
        <v>166.947</v>
      </c>
      <c r="C60" s="58">
        <v>40078.913188017752</v>
      </c>
      <c r="D60" s="58">
        <v>34398.230416439554</v>
      </c>
    </row>
    <row r="61" spans="1:4" x14ac:dyDescent="0.25">
      <c r="A61" s="51" t="s">
        <v>32</v>
      </c>
      <c r="B61" s="44">
        <f t="shared" si="7"/>
        <v>168.143</v>
      </c>
      <c r="C61" s="58">
        <v>63352.326055797741</v>
      </c>
      <c r="D61" s="58">
        <v>48401.169391529831</v>
      </c>
    </row>
    <row r="62" spans="1:4" x14ac:dyDescent="0.25">
      <c r="A62" s="51" t="s">
        <v>33</v>
      </c>
      <c r="B62" s="44">
        <f t="shared" si="7"/>
        <v>181.38</v>
      </c>
      <c r="C62" s="58">
        <v>58511.827847612753</v>
      </c>
      <c r="D62" s="58">
        <v>45575.015602602274</v>
      </c>
    </row>
    <row r="63" spans="1:4" x14ac:dyDescent="0.25">
      <c r="A63" s="24" t="s">
        <v>34</v>
      </c>
      <c r="B63" s="44">
        <f t="shared" si="7"/>
        <v>247.864</v>
      </c>
      <c r="C63" s="58">
        <v>20628.194372720522</v>
      </c>
      <c r="D63" s="58">
        <v>14874.990922441339</v>
      </c>
    </row>
    <row r="64" spans="1:4" x14ac:dyDescent="0.25">
      <c r="A64" s="24" t="s">
        <v>35</v>
      </c>
      <c r="B64" s="44">
        <f t="shared" si="7"/>
        <v>156.12</v>
      </c>
      <c r="C64" s="58">
        <v>19776.542915705868</v>
      </c>
      <c r="D64" s="58">
        <v>14658.961930993253</v>
      </c>
    </row>
    <row r="65" spans="1:4" x14ac:dyDescent="0.25">
      <c r="A65" s="24" t="s">
        <v>36</v>
      </c>
      <c r="B65" s="44">
        <f t="shared" si="7"/>
        <v>106.97199999999999</v>
      </c>
      <c r="C65" s="58">
        <v>20365.892289571104</v>
      </c>
      <c r="D65" s="58">
        <v>15046.720792980095</v>
      </c>
    </row>
    <row r="66" spans="1:4" x14ac:dyDescent="0.25">
      <c r="A66" s="24" t="s">
        <v>37</v>
      </c>
      <c r="B66" s="44">
        <f t="shared" si="7"/>
        <v>194.88200000000001</v>
      </c>
      <c r="C66" s="58">
        <v>32209.315739780996</v>
      </c>
      <c r="D66" s="58">
        <v>22531.396306482897</v>
      </c>
    </row>
    <row r="67" spans="1:4" x14ac:dyDescent="0.25">
      <c r="A67" s="51" t="s">
        <v>38</v>
      </c>
      <c r="B67" s="44">
        <f t="shared" si="7"/>
        <v>252.833</v>
      </c>
      <c r="C67" s="58">
        <v>48264.931516060009</v>
      </c>
      <c r="D67" s="58">
        <v>49093.617091123393</v>
      </c>
    </row>
    <row r="68" spans="1:4" x14ac:dyDescent="0.25">
      <c r="B68" s="44"/>
      <c r="D68" s="53"/>
    </row>
    <row r="69" spans="1:4" x14ac:dyDescent="0.25">
      <c r="B69" s="44"/>
    </row>
    <row r="70" spans="1:4" x14ac:dyDescent="0.25">
      <c r="B70" s="44"/>
    </row>
    <row r="71" spans="1:4" x14ac:dyDescent="0.25">
      <c r="B71" s="44"/>
    </row>
  </sheetData>
  <hyperlinks>
    <hyperlink ref="K14" r:id="rId1"/>
    <hyperlink ref="K15" r:id="rId2"/>
    <hyperlink ref="K21" r:id="rId3"/>
    <hyperlink ref="K10" r:id="rId4"/>
    <hyperlink ref="K5" r:id="rId5"/>
    <hyperlink ref="K16" r:id="rId6"/>
  </hyperlinks>
  <pageMargins left="0.7" right="0.7" top="0.75" bottom="0.75" header="0.3" footer="0.3"/>
  <pageSetup paperSize="8" scale="68" fitToHeight="0" orientation="landscape" horizontalDpi="1200" verticalDpi="1200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Gastos 453B-C</vt:lpstr>
      <vt:lpstr>Evo_RCE</vt:lpstr>
      <vt:lpstr>Km-eq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Gallego Garrido, Alejandro</dc:creator>
  <cp:lastModifiedBy>Vilanova Martínez-Falero Vicente</cp:lastModifiedBy>
  <cp:lastPrinted>2024-11-12T09:07:38Z</cp:lastPrinted>
  <dcterms:created xsi:type="dcterms:W3CDTF">2021-11-05T12:22:15Z</dcterms:created>
  <dcterms:modified xsi:type="dcterms:W3CDTF">2024-11-12T09:14:48Z</dcterms:modified>
</cp:coreProperties>
</file>